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radhi\Desktop\Project\"/>
    </mc:Choice>
  </mc:AlternateContent>
  <xr:revisionPtr revIDLastSave="0" documentId="13_ncr:1_{BB75C4F1-3CED-4075-BEB6-7AB80CA018AB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Revenue assumptions" sheetId="1" r:id="rId1"/>
    <sheet name="Projection sheet" sheetId="2" r:id="rId2"/>
    <sheet name="Capital needs " sheetId="3" r:id="rId3"/>
    <sheet name="cost sheet" sheetId="4" r:id="rId4"/>
  </sheets>
  <calcPr calcId="191029"/>
</workbook>
</file>

<file path=xl/calcChain.xml><?xml version="1.0" encoding="utf-8"?>
<calcChain xmlns="http://schemas.openxmlformats.org/spreadsheetml/2006/main">
  <c r="G36" i="4" l="1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D14" i="4"/>
  <c r="G14" i="4" s="1"/>
  <c r="G13" i="4"/>
  <c r="G12" i="4"/>
  <c r="G11" i="4"/>
  <c r="G10" i="4"/>
  <c r="G9" i="4"/>
  <c r="G8" i="4"/>
  <c r="G7" i="4"/>
  <c r="G6" i="4"/>
  <c r="G5" i="4"/>
  <c r="G4" i="4"/>
  <c r="G3" i="4"/>
  <c r="D2" i="4"/>
  <c r="E4" i="3"/>
  <c r="N93" i="2"/>
  <c r="N92" i="2"/>
  <c r="N91" i="2"/>
  <c r="N90" i="2"/>
  <c r="B88" i="2"/>
  <c r="B87" i="2"/>
  <c r="N80" i="2"/>
  <c r="N79" i="2"/>
  <c r="M78" i="2"/>
  <c r="L78" i="2"/>
  <c r="K78" i="2"/>
  <c r="J78" i="2"/>
  <c r="I78" i="2"/>
  <c r="H78" i="2"/>
  <c r="G78" i="2"/>
  <c r="F78" i="2"/>
  <c r="E78" i="2"/>
  <c r="D78" i="2"/>
  <c r="C78" i="2"/>
  <c r="B78" i="2"/>
  <c r="N78" i="2" s="1"/>
  <c r="N77" i="2"/>
  <c r="N76" i="2"/>
  <c r="N75" i="2"/>
  <c r="N74" i="2"/>
  <c r="N73" i="2"/>
  <c r="M72" i="2"/>
  <c r="M83" i="2" s="1"/>
  <c r="L72" i="2"/>
  <c r="L83" i="2" s="1"/>
  <c r="K72" i="2"/>
  <c r="K83" i="2" s="1"/>
  <c r="J72" i="2"/>
  <c r="J83" i="2" s="1"/>
  <c r="I72" i="2"/>
  <c r="I83" i="2" s="1"/>
  <c r="H72" i="2"/>
  <c r="H83" i="2" s="1"/>
  <c r="G72" i="2"/>
  <c r="G83" i="2" s="1"/>
  <c r="F72" i="2"/>
  <c r="F83" i="2" s="1"/>
  <c r="E72" i="2"/>
  <c r="E83" i="2" s="1"/>
  <c r="D72" i="2"/>
  <c r="D83" i="2" s="1"/>
  <c r="C72" i="2"/>
  <c r="C83" i="2" s="1"/>
  <c r="B72" i="2"/>
  <c r="N60" i="2"/>
  <c r="N59" i="2"/>
  <c r="N58" i="2"/>
  <c r="N57" i="2"/>
  <c r="B55" i="2"/>
  <c r="B54" i="2"/>
  <c r="N47" i="2"/>
  <c r="N46" i="2"/>
  <c r="M45" i="2"/>
  <c r="L45" i="2"/>
  <c r="K45" i="2"/>
  <c r="J45" i="2"/>
  <c r="I45" i="2"/>
  <c r="H45" i="2"/>
  <c r="G45" i="2"/>
  <c r="F45" i="2"/>
  <c r="E45" i="2"/>
  <c r="D45" i="2"/>
  <c r="C45" i="2"/>
  <c r="B45" i="2"/>
  <c r="N45" i="2" s="1"/>
  <c r="N44" i="2"/>
  <c r="N43" i="2"/>
  <c r="N42" i="2"/>
  <c r="N41" i="2"/>
  <c r="N40" i="2"/>
  <c r="M39" i="2"/>
  <c r="M50" i="2" s="1"/>
  <c r="L39" i="2"/>
  <c r="L50" i="2" s="1"/>
  <c r="K39" i="2"/>
  <c r="K50" i="2" s="1"/>
  <c r="J39" i="2"/>
  <c r="J50" i="2" s="1"/>
  <c r="I39" i="2"/>
  <c r="I50" i="2" s="1"/>
  <c r="H39" i="2"/>
  <c r="H50" i="2" s="1"/>
  <c r="G39" i="2"/>
  <c r="G50" i="2" s="1"/>
  <c r="F39" i="2"/>
  <c r="F50" i="2" s="1"/>
  <c r="E39" i="2"/>
  <c r="E50" i="2" s="1"/>
  <c r="D39" i="2"/>
  <c r="D50" i="2" s="1"/>
  <c r="C39" i="2"/>
  <c r="C50" i="2" s="1"/>
  <c r="B39" i="2"/>
  <c r="N27" i="2"/>
  <c r="N26" i="2"/>
  <c r="N25" i="2"/>
  <c r="N24" i="2"/>
  <c r="H22" i="2"/>
  <c r="H21" i="2"/>
  <c r="N14" i="2"/>
  <c r="N13" i="2"/>
  <c r="M12" i="2"/>
  <c r="L12" i="2"/>
  <c r="K12" i="2"/>
  <c r="J12" i="2"/>
  <c r="I12" i="2"/>
  <c r="H12" i="2"/>
  <c r="G12" i="2"/>
  <c r="F12" i="2"/>
  <c r="E12" i="2"/>
  <c r="D12" i="2"/>
  <c r="C12" i="2"/>
  <c r="B12" i="2"/>
  <c r="N12" i="2" s="1"/>
  <c r="N11" i="2"/>
  <c r="N10" i="2"/>
  <c r="N9" i="2"/>
  <c r="N8" i="2"/>
  <c r="N7" i="2"/>
  <c r="B6" i="2"/>
  <c r="D14" i="1"/>
  <c r="C14" i="1"/>
  <c r="B14" i="1"/>
  <c r="B10" i="1"/>
  <c r="C9" i="1"/>
  <c r="C4" i="1"/>
  <c r="D4" i="1" s="1"/>
  <c r="C10" i="1" l="1"/>
  <c r="D9" i="1"/>
  <c r="D10" i="1" s="1"/>
  <c r="B23" i="2"/>
  <c r="B15" i="1"/>
  <c r="B17" i="2"/>
  <c r="C6" i="2"/>
  <c r="I21" i="2"/>
  <c r="I22" i="2"/>
  <c r="B50" i="2"/>
  <c r="N39" i="2"/>
  <c r="N50" i="2" s="1"/>
  <c r="O50" i="2" s="1"/>
  <c r="C54" i="2"/>
  <c r="C55" i="2"/>
  <c r="B83" i="2"/>
  <c r="N72" i="2"/>
  <c r="N83" i="2" s="1"/>
  <c r="O83" i="2" s="1"/>
  <c r="C87" i="2"/>
  <c r="C88" i="2"/>
  <c r="D37" i="4"/>
  <c r="G2" i="4"/>
  <c r="G37" i="4" s="1"/>
  <c r="D88" i="2" l="1"/>
  <c r="D87" i="2"/>
  <c r="E87" i="2" s="1"/>
  <c r="M84" i="2"/>
  <c r="L84" i="2"/>
  <c r="K84" i="2"/>
  <c r="J84" i="2"/>
  <c r="I84" i="2"/>
  <c r="H84" i="2"/>
  <c r="G84" i="2"/>
  <c r="F84" i="2"/>
  <c r="E84" i="2"/>
  <c r="D84" i="2"/>
  <c r="C84" i="2"/>
  <c r="B84" i="2"/>
  <c r="D55" i="2"/>
  <c r="D54" i="2"/>
  <c r="E54" i="2" s="1"/>
  <c r="M51" i="2"/>
  <c r="L51" i="2"/>
  <c r="K51" i="2"/>
  <c r="J51" i="2"/>
  <c r="I51" i="2"/>
  <c r="H51" i="2"/>
  <c r="G51" i="2"/>
  <c r="F51" i="2"/>
  <c r="E51" i="2"/>
  <c r="D51" i="2"/>
  <c r="C51" i="2"/>
  <c r="B51" i="2"/>
  <c r="J22" i="2"/>
  <c r="K22" i="2" s="1"/>
  <c r="L22" i="2" s="1"/>
  <c r="M22" i="2" s="1"/>
  <c r="N22" i="2"/>
  <c r="J21" i="2"/>
  <c r="C17" i="2"/>
  <c r="D6" i="2"/>
  <c r="C18" i="2"/>
  <c r="B18" i="2"/>
  <c r="B28" i="2"/>
  <c r="C23" i="2"/>
  <c r="B89" i="2"/>
  <c r="D15" i="1"/>
  <c r="B56" i="2"/>
  <c r="C15" i="1"/>
  <c r="C56" i="2" l="1"/>
  <c r="B61" i="2"/>
  <c r="C89" i="2"/>
  <c r="B94" i="2"/>
  <c r="C28" i="2"/>
  <c r="C31" i="2" s="1"/>
  <c r="D23" i="2"/>
  <c r="B31" i="2"/>
  <c r="C29" i="2"/>
  <c r="B29" i="2"/>
  <c r="D17" i="2"/>
  <c r="E6" i="2"/>
  <c r="K21" i="2"/>
  <c r="F54" i="2"/>
  <c r="E55" i="2"/>
  <c r="F87" i="2"/>
  <c r="E88" i="2"/>
  <c r="F88" i="2" l="1"/>
  <c r="G87" i="2"/>
  <c r="F55" i="2"/>
  <c r="G54" i="2"/>
  <c r="L21" i="2"/>
  <c r="E17" i="2"/>
  <c r="F6" i="2"/>
  <c r="E18" i="2"/>
  <c r="D18" i="2"/>
  <c r="D28" i="2"/>
  <c r="E23" i="2"/>
  <c r="B97" i="2"/>
  <c r="B95" i="2"/>
  <c r="D89" i="2"/>
  <c r="C94" i="2"/>
  <c r="B64" i="2"/>
  <c r="B62" i="2"/>
  <c r="D56" i="2"/>
  <c r="C61" i="2"/>
  <c r="C64" i="2" l="1"/>
  <c r="C62" i="2"/>
  <c r="E56" i="2"/>
  <c r="D61" i="2"/>
  <c r="C97" i="2"/>
  <c r="C95" i="2"/>
  <c r="E89" i="2"/>
  <c r="D94" i="2"/>
  <c r="E28" i="2"/>
  <c r="E31" i="2" s="1"/>
  <c r="F23" i="2"/>
  <c r="D31" i="2"/>
  <c r="E29" i="2"/>
  <c r="D29" i="2"/>
  <c r="F17" i="2"/>
  <c r="G6" i="2"/>
  <c r="M21" i="2"/>
  <c r="H54" i="2"/>
  <c r="G55" i="2"/>
  <c r="H87" i="2"/>
  <c r="G88" i="2"/>
  <c r="H88" i="2" l="1"/>
  <c r="I87" i="2"/>
  <c r="H55" i="2"/>
  <c r="I54" i="2"/>
  <c r="N21" i="2"/>
  <c r="G17" i="2"/>
  <c r="H6" i="2"/>
  <c r="G18" i="2"/>
  <c r="F18" i="2"/>
  <c r="F28" i="2"/>
  <c r="G23" i="2"/>
  <c r="D97" i="2"/>
  <c r="D95" i="2"/>
  <c r="F89" i="2"/>
  <c r="E94" i="2"/>
  <c r="D64" i="2"/>
  <c r="D62" i="2"/>
  <c r="F56" i="2"/>
  <c r="E61" i="2"/>
  <c r="E64" i="2" l="1"/>
  <c r="E62" i="2"/>
  <c r="G56" i="2"/>
  <c r="F61" i="2"/>
  <c r="E97" i="2"/>
  <c r="E95" i="2"/>
  <c r="G89" i="2"/>
  <c r="F94" i="2"/>
  <c r="G28" i="2"/>
  <c r="G31" i="2" s="1"/>
  <c r="H23" i="2"/>
  <c r="F31" i="2"/>
  <c r="G29" i="2"/>
  <c r="F29" i="2"/>
  <c r="H17" i="2"/>
  <c r="I6" i="2"/>
  <c r="J54" i="2"/>
  <c r="I55" i="2"/>
  <c r="J87" i="2"/>
  <c r="I88" i="2"/>
  <c r="J88" i="2" l="1"/>
  <c r="K87" i="2"/>
  <c r="J55" i="2"/>
  <c r="K54" i="2"/>
  <c r="I17" i="2"/>
  <c r="J6" i="2"/>
  <c r="I18" i="2"/>
  <c r="H18" i="2"/>
  <c r="I23" i="2"/>
  <c r="H28" i="2"/>
  <c r="F97" i="2"/>
  <c r="F95" i="2"/>
  <c r="H89" i="2"/>
  <c r="G94" i="2"/>
  <c r="F64" i="2"/>
  <c r="F62" i="2"/>
  <c r="H56" i="2"/>
  <c r="G61" i="2"/>
  <c r="G64" i="2" l="1"/>
  <c r="G62" i="2"/>
  <c r="I56" i="2"/>
  <c r="H61" i="2"/>
  <c r="G97" i="2"/>
  <c r="G95" i="2"/>
  <c r="I89" i="2"/>
  <c r="H94" i="2"/>
  <c r="H31" i="2"/>
  <c r="H29" i="2"/>
  <c r="J23" i="2"/>
  <c r="I28" i="2"/>
  <c r="J17" i="2"/>
  <c r="K6" i="2"/>
  <c r="L54" i="2"/>
  <c r="K55" i="2"/>
  <c r="L87" i="2"/>
  <c r="K88" i="2"/>
  <c r="L88" i="2" l="1"/>
  <c r="M87" i="2"/>
  <c r="N87" i="2"/>
  <c r="L55" i="2"/>
  <c r="M54" i="2"/>
  <c r="N54" i="2"/>
  <c r="K17" i="2"/>
  <c r="L6" i="2"/>
  <c r="K18" i="2"/>
  <c r="J18" i="2"/>
  <c r="I31" i="2"/>
  <c r="I29" i="2"/>
  <c r="K23" i="2"/>
  <c r="J28" i="2"/>
  <c r="H97" i="2"/>
  <c r="H95" i="2"/>
  <c r="J89" i="2"/>
  <c r="I94" i="2"/>
  <c r="H64" i="2"/>
  <c r="H62" i="2"/>
  <c r="J56" i="2"/>
  <c r="I61" i="2"/>
  <c r="I64" i="2" l="1"/>
  <c r="I62" i="2"/>
  <c r="K56" i="2"/>
  <c r="J61" i="2"/>
  <c r="I97" i="2"/>
  <c r="I95" i="2"/>
  <c r="K89" i="2"/>
  <c r="J94" i="2"/>
  <c r="J31" i="2"/>
  <c r="J29" i="2"/>
  <c r="L23" i="2"/>
  <c r="K28" i="2"/>
  <c r="L17" i="2"/>
  <c r="M6" i="2"/>
  <c r="M55" i="2"/>
  <c r="N55" i="2"/>
  <c r="M88" i="2"/>
  <c r="N88" i="2"/>
  <c r="M17" i="2" l="1"/>
  <c r="N6" i="2"/>
  <c r="N17" i="2" s="1"/>
  <c r="E3" i="3" s="1"/>
  <c r="E11" i="3" s="1"/>
  <c r="M18" i="2"/>
  <c r="L18" i="2"/>
  <c r="K31" i="2"/>
  <c r="K29" i="2"/>
  <c r="M23" i="2"/>
  <c r="L28" i="2"/>
  <c r="J97" i="2"/>
  <c r="J95" i="2"/>
  <c r="L89" i="2"/>
  <c r="K94" i="2"/>
  <c r="J64" i="2"/>
  <c r="J62" i="2"/>
  <c r="L56" i="2"/>
  <c r="K61" i="2"/>
  <c r="K64" i="2" l="1"/>
  <c r="K62" i="2"/>
  <c r="M56" i="2"/>
  <c r="L61" i="2"/>
  <c r="K97" i="2"/>
  <c r="K95" i="2"/>
  <c r="M89" i="2"/>
  <c r="L94" i="2"/>
  <c r="L31" i="2"/>
  <c r="L29" i="2"/>
  <c r="M28" i="2"/>
  <c r="N23" i="2"/>
  <c r="M31" i="2" l="1"/>
  <c r="M29" i="2"/>
  <c r="N28" i="2"/>
  <c r="L97" i="2"/>
  <c r="L95" i="2"/>
  <c r="M94" i="2"/>
  <c r="N89" i="2"/>
  <c r="L64" i="2"/>
  <c r="L62" i="2"/>
  <c r="M61" i="2"/>
  <c r="N56" i="2"/>
  <c r="M64" i="2" l="1"/>
  <c r="M62" i="2"/>
  <c r="N61" i="2"/>
  <c r="N64" i="2" s="1"/>
  <c r="M97" i="2"/>
  <c r="M95" i="2"/>
  <c r="N94" i="2"/>
  <c r="N97" i="2" s="1"/>
  <c r="E2" i="3"/>
  <c r="E10" i="3" s="1"/>
  <c r="N3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" authorId="0" shapeId="0" xr:uid="{00000000-0006-0000-0100-000002000000}">
      <text>
        <r>
          <rPr>
            <sz val="10"/>
            <color rgb="FF000000"/>
            <rFont val="Arial"/>
            <scheme val="minor"/>
          </rPr>
          <t>is it periodically or one time payment ?
	-aljabr Innovation
can be periodic ! we wanna link them to a product manager
	-Fatma Bahwan</t>
        </r>
      </text>
    </comment>
    <comment ref="A22" authorId="0" shapeId="0" xr:uid="{00000000-0006-0000-0100-000001000000}">
      <text>
        <r>
          <rPr>
            <sz val="10"/>
            <color rgb="FF000000"/>
            <rFont val="Arial"/>
            <scheme val="minor"/>
          </rPr>
          <t>@innovate@aljabrmena.com  can you check the equations in the revenue bit, i think its done wrong from before. 
Also for the first 6 months ( there will be no revenue from the platform
_Assigned to aljabr Innovation_
	-Fatma Bahwan</t>
        </r>
      </text>
    </comment>
  </commentList>
</comments>
</file>

<file path=xl/sharedStrings.xml><?xml version="1.0" encoding="utf-8"?>
<sst xmlns="http://schemas.openxmlformats.org/spreadsheetml/2006/main" count="164" uniqueCount="110">
  <si>
    <t>Item</t>
  </si>
  <si>
    <t>Year 1</t>
  </si>
  <si>
    <t>Year 2</t>
  </si>
  <si>
    <t>Year 3</t>
  </si>
  <si>
    <t xml:space="preserve">Vendors onboarded </t>
  </si>
  <si>
    <t>annual Growth Rate (%)</t>
  </si>
  <si>
    <t>Average onboarding subscription fee (SAR)</t>
  </si>
  <si>
    <t xml:space="preserve">Average deal online (#) </t>
  </si>
  <si>
    <t>monthly</t>
  </si>
  <si>
    <t xml:space="preserve">average deal value (SAR) online </t>
  </si>
  <si>
    <t>Average deal offline  (#)( annually)</t>
  </si>
  <si>
    <t>annually</t>
  </si>
  <si>
    <t>Average deal offline  (#) monthly</t>
  </si>
  <si>
    <t xml:space="preserve">average deal value (SAR) offline </t>
  </si>
  <si>
    <t>Sale commission fee</t>
  </si>
  <si>
    <t>Sale commission fee (offline)</t>
  </si>
  <si>
    <t xml:space="preserve">Total revenue online </t>
  </si>
  <si>
    <t>Total revenue offline</t>
  </si>
  <si>
    <t xml:space="preserve">Year 1 Financial projection </t>
  </si>
  <si>
    <t>Month</t>
  </si>
  <si>
    <t>Total</t>
  </si>
  <si>
    <t>Cost</t>
  </si>
  <si>
    <t xml:space="preserve">رواتب الموظفين </t>
  </si>
  <si>
    <t xml:space="preserve">الإيجار </t>
  </si>
  <si>
    <t xml:space="preserve">تكاليف شريك تقني لبناء  و صيانة المنصة و حمايتها </t>
  </si>
  <si>
    <t xml:space="preserve">Product manager by aljabr </t>
  </si>
  <si>
    <t xml:space="preserve">تكاليف فريق المبيعات </t>
  </si>
  <si>
    <t>ودائع المرافق العامة</t>
  </si>
  <si>
    <t>بدل السفر و التنقل</t>
  </si>
  <si>
    <t xml:space="preserve">الدعاية و الترويج ( الافتات/ الطابعه/ السفر ) </t>
  </si>
  <si>
    <t xml:space="preserve">احتياطي </t>
  </si>
  <si>
    <t xml:space="preserve">استشارات دورية </t>
  </si>
  <si>
    <t>Cumaltive</t>
  </si>
  <si>
    <t>Revenue</t>
  </si>
  <si>
    <t>اشتراكات الموردين</t>
  </si>
  <si>
    <t>5% MoMG</t>
  </si>
  <si>
    <t>نسبة البيع من المنصة (٥٪)</t>
  </si>
  <si>
    <t xml:space="preserve">نسبة البيع من خارج المنصة (٦٪) </t>
  </si>
  <si>
    <t>Other</t>
  </si>
  <si>
    <t>Net benefit or cost</t>
  </si>
  <si>
    <t xml:space="preserve">Year 2 Financial projection </t>
  </si>
  <si>
    <t xml:space="preserve">with 40% expense increase </t>
  </si>
  <si>
    <t xml:space="preserve">Year 3 Financial projection </t>
  </si>
  <si>
    <t xml:space="preserve">capital needs </t>
  </si>
  <si>
    <t>Type</t>
  </si>
  <si>
    <t>Charges</t>
  </si>
  <si>
    <t xml:space="preserve">
(Year 1)</t>
  </si>
  <si>
    <t xml:space="preserve">Office set up </t>
  </si>
  <si>
    <t xml:space="preserve">one time </t>
  </si>
  <si>
    <t>total revenue</t>
  </si>
  <si>
    <t xml:space="preserve">Govermental payments set up </t>
  </si>
  <si>
    <t>periodic</t>
  </si>
  <si>
    <t>total opex</t>
  </si>
  <si>
    <t xml:space="preserve">total capex </t>
  </si>
  <si>
    <t xml:space="preserve">Net revenue </t>
  </si>
  <si>
    <t xml:space="preserve">total cost </t>
  </si>
  <si>
    <t>Expenses 
Category</t>
  </si>
  <si>
    <t>Sub category</t>
  </si>
  <si>
    <t>Monthly cost</t>
  </si>
  <si>
    <t>Contract Duration
(Months)</t>
  </si>
  <si>
    <t>Quantities</t>
  </si>
  <si>
    <t>Yearly Totals</t>
  </si>
  <si>
    <t>Notes</t>
  </si>
  <si>
    <t>Cost assumptions</t>
  </si>
  <si>
    <t>Development cost</t>
  </si>
  <si>
    <t>Salaries and Wages</t>
  </si>
  <si>
    <t>- Online (7 members): SAR8000
- Offline (6 members): SAR8000 -Founders (2 members) : 15000 SAR</t>
  </si>
  <si>
    <t>Technology and Tools</t>
  </si>
  <si>
    <t xml:space="preserve">need detailed info </t>
  </si>
  <si>
    <t>Research and Development</t>
  </si>
  <si>
    <t>Quality Assurance and Testing</t>
  </si>
  <si>
    <t>Data Acquisition</t>
  </si>
  <si>
    <t>Operational cost</t>
  </si>
  <si>
    <t>Office Rent</t>
  </si>
  <si>
    <t>Utilities</t>
  </si>
  <si>
    <t>Insurance</t>
  </si>
  <si>
    <t>Office Supplies</t>
  </si>
  <si>
    <t>Maintenance and Repairs</t>
  </si>
  <si>
    <t>Marketing and 
Sales Costs</t>
  </si>
  <si>
    <t>Advertising</t>
  </si>
  <si>
    <t>Sales and Marketing Salaries</t>
  </si>
  <si>
    <t xml:space="preserve">Marketing Materials (signs and prints) </t>
  </si>
  <si>
    <t>(signs and prints)</t>
  </si>
  <si>
    <t xml:space="preserve">travel and entertainment </t>
  </si>
  <si>
    <t>Lead Generation tools</t>
  </si>
  <si>
    <t>Events and Conferences</t>
  </si>
  <si>
    <t>COS</t>
  </si>
  <si>
    <t xml:space="preserve">Shipment </t>
  </si>
  <si>
    <t xml:space="preserve">Insurance </t>
  </si>
  <si>
    <t>Support and 
Maintenance</t>
  </si>
  <si>
    <t>Customer Support</t>
  </si>
  <si>
    <t>Software Maintenance</t>
  </si>
  <si>
    <t xml:space="preserve">part of the product </t>
  </si>
  <si>
    <t>clouded Server and Hosting</t>
  </si>
  <si>
    <t>Security</t>
  </si>
  <si>
    <t>Legal and Compliance 
Costs</t>
  </si>
  <si>
    <t>Legal Services</t>
  </si>
  <si>
    <t>Licenses and Permits</t>
  </si>
  <si>
    <t>Compliance Audits</t>
  </si>
  <si>
    <t>Employee Benefits</t>
  </si>
  <si>
    <t>Health Insurance</t>
  </si>
  <si>
    <t>Bonuses and Incentives</t>
  </si>
  <si>
    <t>Retirement Plans</t>
  </si>
  <si>
    <t>Research and 
Development</t>
  </si>
  <si>
    <t>Miscellaneous 
Expenses</t>
  </si>
  <si>
    <t>Contingency</t>
  </si>
  <si>
    <t>Bank Fees</t>
  </si>
  <si>
    <t>Taxes</t>
  </si>
  <si>
    <t>Depreciation</t>
  </si>
  <si>
    <t xml:space="preserve">Totals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</si>
</sst>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SAR]#,##0"/>
    <numFmt numFmtId="165" formatCode="[$SAR]#,##0.00"/>
    <numFmt numFmtId="166" formatCode="&quot;$&quot;#,##0.00"/>
  </numFmts>
  <fonts count="14">
    <font>
      <sz val="10"/>
      <color rgb="FF000000"/>
      <name val="Arial"/>
      <scheme val="minor"/>
    </font>
    <font>
      <sz val="10"/>
      <color rgb="FF374151"/>
      <name val="Söhne"/>
    </font>
    <font>
      <sz val="10"/>
      <color theme="1"/>
      <name val="Arial"/>
      <scheme val="minor"/>
    </font>
    <font>
      <sz val="10"/>
      <color rgb="FF000000"/>
      <name val="Arial"/>
    </font>
    <font>
      <b/>
      <sz val="14"/>
      <color theme="1"/>
      <name val="&quot;Times New Roman&quot;"/>
    </font>
    <font>
      <sz val="10"/>
      <name val="Arial"/>
    </font>
    <font>
      <sz val="11"/>
      <color theme="1"/>
      <name val="Calibri"/>
    </font>
    <font>
      <sz val="12"/>
      <color theme="1"/>
      <name val="&quot;Times New Roman&quot;"/>
    </font>
    <font>
      <sz val="12"/>
      <color theme="1"/>
      <name val="Times New Roman"/>
    </font>
    <font>
      <b/>
      <sz val="11"/>
      <color theme="1"/>
      <name val="Calibri"/>
    </font>
    <font>
      <b/>
      <sz val="11"/>
      <color rgb="FF000000"/>
      <name val="Calibri"/>
    </font>
    <font>
      <sz val="10"/>
      <color theme="1"/>
      <name val="Arial"/>
    </font>
    <font>
      <sz val="10"/>
      <color theme="0"/>
      <name val="Arial"/>
    </font>
    <font>
      <sz val="11"/>
      <color theme="0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ECECF1"/>
        <bgColor rgb="FFECECF1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6AA84F"/>
        <bgColor rgb="FF6AA84F"/>
      </patternFill>
    </fill>
    <fill>
      <patternFill patternType="solid">
        <fgColor rgb="FFD9D9D9"/>
        <bgColor rgb="FFD9D9D9"/>
      </patternFill>
    </fill>
    <fill>
      <patternFill patternType="solid">
        <fgColor rgb="FFFFE598"/>
        <bgColor rgb="FFFFE598"/>
      </patternFill>
    </fill>
    <fill>
      <patternFill patternType="solid">
        <fgColor rgb="FFECECEC"/>
        <bgColor rgb="FFECECEC"/>
      </patternFill>
    </fill>
    <fill>
      <patternFill patternType="solid">
        <fgColor rgb="FF9CC2E5"/>
        <bgColor rgb="FF9CC2E5"/>
      </patternFill>
    </fill>
    <fill>
      <patternFill patternType="solid">
        <fgColor rgb="FFD0CECE"/>
        <bgColor rgb="FFD0CECE"/>
      </patternFill>
    </fill>
    <fill>
      <patternFill patternType="solid">
        <fgColor rgb="FFE7E6E6"/>
        <bgColor rgb="FFE7E6E6"/>
      </patternFill>
    </fill>
    <fill>
      <patternFill patternType="solid">
        <fgColor rgb="FF8496B0"/>
        <bgColor rgb="FF8496B0"/>
      </patternFill>
    </fill>
    <fill>
      <patternFill patternType="solid">
        <fgColor rgb="FFB7B7B7"/>
        <bgColor rgb="FFB7B7B7"/>
      </patternFill>
    </fill>
    <fill>
      <patternFill patternType="solid">
        <fgColor rgb="FF93C47D"/>
        <bgColor rgb="FF93C47D"/>
      </patternFill>
    </fill>
    <fill>
      <patternFill patternType="solid">
        <fgColor rgb="FFF9CB9C"/>
        <bgColor rgb="FFF9CB9C"/>
      </patternFill>
    </fill>
    <fill>
      <patternFill patternType="solid">
        <fgColor rgb="FF666666"/>
        <bgColor rgb="FF666666"/>
      </patternFill>
    </fill>
  </fills>
  <borders count="24">
    <border>
      <left/>
      <right/>
      <top/>
      <bottom/>
      <diagonal/>
    </border>
    <border>
      <left style="thin">
        <color rgb="FFD9D9E3"/>
      </left>
      <right/>
      <top style="thin">
        <color rgb="FFD9D9E3"/>
      </top>
      <bottom style="thin">
        <color rgb="FFD9D9E3"/>
      </bottom>
      <diagonal/>
    </border>
    <border>
      <left/>
      <right/>
      <top/>
      <bottom style="thin">
        <color rgb="FFD9D9E3"/>
      </bottom>
      <diagonal/>
    </border>
    <border>
      <left style="thin">
        <color rgb="FFD9D9E3"/>
      </left>
      <right/>
      <top/>
      <bottom style="thin">
        <color rgb="FFD9D9E3"/>
      </bottom>
      <diagonal/>
    </border>
    <border>
      <left style="thin">
        <color rgb="FFD9D9E3"/>
      </left>
      <right style="thin">
        <color rgb="FFD9D9E3"/>
      </right>
      <top/>
      <bottom style="thin">
        <color rgb="FFD9D9E3"/>
      </bottom>
      <diagonal/>
    </border>
    <border>
      <left style="thin">
        <color rgb="FFD9D9E3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2" fillId="3" borderId="0" xfId="0" applyFont="1" applyFill="1"/>
    <xf numFmtId="10" fontId="1" fillId="3" borderId="3" xfId="0" applyNumberFormat="1" applyFont="1" applyFill="1" applyBorder="1" applyAlignment="1">
      <alignment horizontal="left"/>
    </xf>
    <xf numFmtId="10" fontId="1" fillId="3" borderId="4" xfId="0" applyNumberFormat="1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3" fontId="1" fillId="3" borderId="5" xfId="0" applyNumberFormat="1" applyFont="1" applyFill="1" applyBorder="1" applyAlignment="1">
      <alignment horizontal="left"/>
    </xf>
    <xf numFmtId="0" fontId="2" fillId="0" borderId="6" xfId="0" applyFont="1" applyBorder="1"/>
    <xf numFmtId="0" fontId="2" fillId="0" borderId="0" xfId="0" applyFont="1"/>
    <xf numFmtId="3" fontId="2" fillId="0" borderId="6" xfId="0" applyNumberFormat="1" applyFont="1" applyBorder="1"/>
    <xf numFmtId="3" fontId="2" fillId="4" borderId="6" xfId="0" applyNumberFormat="1" applyFont="1" applyFill="1" applyBorder="1"/>
    <xf numFmtId="0" fontId="3" fillId="5" borderId="0" xfId="0" applyFont="1" applyFill="1" applyAlignment="1">
      <alignment horizontal="left"/>
    </xf>
    <xf numFmtId="3" fontId="2" fillId="6" borderId="6" xfId="0" applyNumberFormat="1" applyFont="1" applyFill="1" applyBorder="1"/>
    <xf numFmtId="10" fontId="2" fillId="0" borderId="6" xfId="0" applyNumberFormat="1" applyFont="1" applyBorder="1"/>
    <xf numFmtId="164" fontId="2" fillId="0" borderId="0" xfId="0" applyNumberFormat="1" applyFont="1"/>
    <xf numFmtId="0" fontId="6" fillId="0" borderId="0" xfId="0" applyFont="1"/>
    <xf numFmtId="0" fontId="7" fillId="8" borderId="15" xfId="0" applyFont="1" applyFill="1" applyBorder="1" applyAlignment="1">
      <alignment horizontal="center"/>
    </xf>
    <xf numFmtId="0" fontId="7" fillId="8" borderId="16" xfId="0" applyFont="1" applyFill="1" applyBorder="1" applyAlignment="1">
      <alignment horizontal="center"/>
    </xf>
    <xf numFmtId="0" fontId="7" fillId="10" borderId="19" xfId="0" applyFont="1" applyFill="1" applyBorder="1" applyAlignment="1">
      <alignment horizontal="center" readingOrder="2"/>
    </xf>
    <xf numFmtId="165" fontId="7" fillId="0" borderId="18" xfId="0" applyNumberFormat="1" applyFont="1" applyBorder="1" applyAlignment="1">
      <alignment horizontal="center"/>
    </xf>
    <xf numFmtId="0" fontId="7" fillId="10" borderId="19" xfId="0" applyFont="1" applyFill="1" applyBorder="1" applyAlignment="1">
      <alignment horizontal="center"/>
    </xf>
    <xf numFmtId="165" fontId="7" fillId="0" borderId="18" xfId="0" applyNumberFormat="1" applyFont="1" applyBorder="1" applyAlignment="1">
      <alignment horizontal="center" readingOrder="2"/>
    </xf>
    <xf numFmtId="0" fontId="7" fillId="0" borderId="0" xfId="0" applyFont="1" applyAlignment="1">
      <alignment horizontal="center"/>
    </xf>
    <xf numFmtId="0" fontId="8" fillId="10" borderId="6" xfId="0" applyFont="1" applyFill="1" applyBorder="1" applyAlignment="1">
      <alignment horizontal="center"/>
    </xf>
    <xf numFmtId="165" fontId="8" fillId="0" borderId="20" xfId="0" applyNumberFormat="1" applyFont="1" applyBorder="1" applyAlignment="1">
      <alignment horizontal="center"/>
    </xf>
    <xf numFmtId="165" fontId="8" fillId="0" borderId="21" xfId="0" applyNumberFormat="1" applyFont="1" applyBorder="1" applyAlignment="1">
      <alignment horizontal="center"/>
    </xf>
    <xf numFmtId="0" fontId="7" fillId="10" borderId="6" xfId="0" applyFont="1" applyFill="1" applyBorder="1" applyAlignment="1">
      <alignment horizontal="center" readingOrder="2"/>
    </xf>
    <xf numFmtId="165" fontId="7" fillId="0" borderId="6" xfId="0" applyNumberFormat="1" applyFont="1" applyBorder="1" applyAlignment="1">
      <alignment horizontal="center" readingOrder="2"/>
    </xf>
    <xf numFmtId="165" fontId="7" fillId="0" borderId="20" xfId="0" applyNumberFormat="1" applyFont="1" applyBorder="1" applyAlignment="1">
      <alignment horizontal="center" readingOrder="2"/>
    </xf>
    <xf numFmtId="165" fontId="7" fillId="0" borderId="19" xfId="0" applyNumberFormat="1" applyFont="1" applyBorder="1" applyAlignment="1">
      <alignment horizontal="center" readingOrder="2"/>
    </xf>
    <xf numFmtId="165" fontId="7" fillId="0" borderId="16" xfId="0" applyNumberFormat="1" applyFont="1" applyBorder="1" applyAlignment="1">
      <alignment horizontal="center"/>
    </xf>
    <xf numFmtId="0" fontId="7" fillId="10" borderId="16" xfId="0" applyFont="1" applyFill="1" applyBorder="1" applyAlignment="1">
      <alignment horizontal="center" readingOrder="2"/>
    </xf>
    <xf numFmtId="165" fontId="7" fillId="0" borderId="22" xfId="0" applyNumberFormat="1" applyFont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165" fontId="7" fillId="0" borderId="13" xfId="0" applyNumberFormat="1" applyFont="1" applyBorder="1" applyAlignment="1">
      <alignment horizontal="center"/>
    </xf>
    <xf numFmtId="0" fontId="7" fillId="11" borderId="15" xfId="0" applyFont="1" applyFill="1" applyBorder="1" applyAlignment="1">
      <alignment horizontal="center"/>
    </xf>
    <xf numFmtId="165" fontId="7" fillId="11" borderId="16" xfId="0" applyNumberFormat="1" applyFont="1" applyFill="1" applyBorder="1" applyAlignment="1">
      <alignment horizontal="center"/>
    </xf>
    <xf numFmtId="165" fontId="7" fillId="11" borderId="14" xfId="0" applyNumberFormat="1" applyFont="1" applyFill="1" applyBorder="1" applyAlignment="1">
      <alignment horizontal="center"/>
    </xf>
    <xf numFmtId="0" fontId="6" fillId="0" borderId="13" xfId="0" applyFont="1" applyBorder="1"/>
    <xf numFmtId="0" fontId="6" fillId="0" borderId="17" xfId="0" applyFont="1" applyBorder="1"/>
    <xf numFmtId="0" fontId="7" fillId="12" borderId="16" xfId="0" applyFont="1" applyFill="1" applyBorder="1" applyAlignment="1">
      <alignment horizontal="center"/>
    </xf>
    <xf numFmtId="3" fontId="7" fillId="0" borderId="18" xfId="0" applyNumberFormat="1" applyFont="1" applyBorder="1" applyAlignment="1">
      <alignment horizontal="center"/>
    </xf>
    <xf numFmtId="0" fontId="7" fillId="13" borderId="23" xfId="0" applyFont="1" applyFill="1" applyBorder="1" applyAlignment="1">
      <alignment horizontal="center"/>
    </xf>
    <xf numFmtId="165" fontId="6" fillId="0" borderId="13" xfId="0" applyNumberFormat="1" applyFont="1" applyBorder="1" applyAlignment="1">
      <alignment horizontal="right"/>
    </xf>
    <xf numFmtId="0" fontId="7" fillId="0" borderId="18" xfId="0" applyFont="1" applyBorder="1" applyAlignment="1">
      <alignment horizontal="center"/>
    </xf>
    <xf numFmtId="165" fontId="6" fillId="0" borderId="22" xfId="0" applyNumberFormat="1" applyFont="1" applyBorder="1"/>
    <xf numFmtId="0" fontId="7" fillId="13" borderId="15" xfId="0" applyFont="1" applyFill="1" applyBorder="1" applyAlignment="1">
      <alignment horizontal="center"/>
    </xf>
    <xf numFmtId="165" fontId="7" fillId="11" borderId="13" xfId="0" applyNumberFormat="1" applyFont="1" applyFill="1" applyBorder="1" applyAlignment="1">
      <alignment horizontal="center"/>
    </xf>
    <xf numFmtId="165" fontId="6" fillId="0" borderId="0" xfId="0" applyNumberFormat="1" applyFont="1"/>
    <xf numFmtId="0" fontId="7" fillId="14" borderId="15" xfId="0" applyFont="1" applyFill="1" applyBorder="1" applyAlignment="1">
      <alignment horizontal="center"/>
    </xf>
    <xf numFmtId="165" fontId="7" fillId="14" borderId="16" xfId="0" applyNumberFormat="1" applyFont="1" applyFill="1" applyBorder="1" applyAlignment="1">
      <alignment horizontal="center"/>
    </xf>
    <xf numFmtId="165" fontId="7" fillId="14" borderId="13" xfId="0" applyNumberFormat="1" applyFont="1" applyFill="1" applyBorder="1" applyAlignment="1">
      <alignment horizontal="center"/>
    </xf>
    <xf numFmtId="0" fontId="9" fillId="15" borderId="0" xfId="0" applyFont="1" applyFill="1" applyAlignment="1">
      <alignment horizontal="center"/>
    </xf>
    <xf numFmtId="0" fontId="9" fillId="16" borderId="0" xfId="0" applyFont="1" applyFill="1" applyAlignment="1">
      <alignment horizontal="center" vertical="center"/>
    </xf>
    <xf numFmtId="0" fontId="9" fillId="16" borderId="0" xfId="0" applyFont="1" applyFill="1"/>
    <xf numFmtId="165" fontId="6" fillId="16" borderId="0" xfId="0" applyNumberFormat="1" applyFont="1" applyFill="1" applyAlignment="1">
      <alignment horizontal="right"/>
    </xf>
    <xf numFmtId="0" fontId="10" fillId="16" borderId="0" xfId="0" applyFont="1" applyFill="1" applyAlignment="1">
      <alignment horizontal="left"/>
    </xf>
    <xf numFmtId="165" fontId="6" fillId="16" borderId="0" xfId="0" applyNumberFormat="1" applyFont="1" applyFill="1"/>
    <xf numFmtId="3" fontId="6" fillId="16" borderId="0" xfId="0" applyNumberFormat="1" applyFont="1" applyFill="1" applyAlignment="1">
      <alignment horizontal="right"/>
    </xf>
    <xf numFmtId="3" fontId="6" fillId="16" borderId="0" xfId="0" applyNumberFormat="1" applyFont="1" applyFill="1"/>
    <xf numFmtId="0" fontId="6" fillId="16" borderId="0" xfId="0" applyFont="1" applyFill="1"/>
    <xf numFmtId="3" fontId="6" fillId="0" borderId="0" xfId="0" applyNumberFormat="1" applyFont="1"/>
    <xf numFmtId="165" fontId="9" fillId="17" borderId="0" xfId="0" applyNumberFormat="1" applyFont="1" applyFill="1"/>
    <xf numFmtId="165" fontId="9" fillId="17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center"/>
    </xf>
    <xf numFmtId="0" fontId="9" fillId="6" borderId="0" xfId="0" applyFont="1" applyFill="1" applyAlignment="1">
      <alignment horizontal="center" vertical="center"/>
    </xf>
    <xf numFmtId="0" fontId="6" fillId="6" borderId="0" xfId="0" applyFont="1" applyFill="1"/>
    <xf numFmtId="165" fontId="11" fillId="6" borderId="0" xfId="0" applyNumberFormat="1" applyFont="1" applyFill="1"/>
    <xf numFmtId="0" fontId="11" fillId="6" borderId="0" xfId="0" applyFont="1" applyFill="1"/>
    <xf numFmtId="166" fontId="11" fillId="6" borderId="0" xfId="0" applyNumberFormat="1" applyFont="1" applyFill="1"/>
    <xf numFmtId="3" fontId="6" fillId="6" borderId="0" xfId="0" applyNumberFormat="1" applyFont="1" applyFill="1"/>
    <xf numFmtId="3" fontId="11" fillId="6" borderId="0" xfId="0" applyNumberFormat="1" applyFont="1" applyFill="1"/>
    <xf numFmtId="165" fontId="11" fillId="6" borderId="0" xfId="0" applyNumberFormat="1" applyFont="1" applyFill="1" applyAlignment="1">
      <alignment horizontal="right" readingOrder="2"/>
    </xf>
    <xf numFmtId="0" fontId="12" fillId="18" borderId="0" xfId="0" applyFont="1" applyFill="1"/>
    <xf numFmtId="165" fontId="13" fillId="18" borderId="0" xfId="0" applyNumberFormat="1" applyFont="1" applyFill="1" applyAlignment="1">
      <alignment horizontal="right"/>
    </xf>
    <xf numFmtId="166" fontId="12" fillId="18" borderId="0" xfId="0" applyNumberFormat="1" applyFont="1" applyFill="1"/>
    <xf numFmtId="0" fontId="7" fillId="0" borderId="17" xfId="0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0" fontId="4" fillId="7" borderId="7" xfId="0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0" fillId="0" borderId="0" xfId="0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7" fillId="9" borderId="17" xfId="0" applyFont="1" applyFill="1" applyBorder="1" applyAlignment="1">
      <alignment horizontal="center"/>
    </xf>
    <xf numFmtId="0" fontId="7" fillId="12" borderId="12" xfId="0" applyFont="1" applyFill="1" applyBorder="1" applyAlignment="1">
      <alignment horizontal="center"/>
    </xf>
    <xf numFmtId="0" fontId="9" fillId="6" borderId="0" xfId="0" applyFont="1" applyFill="1" applyAlignment="1">
      <alignment horizontal="center" vertical="center"/>
    </xf>
    <xf numFmtId="0" fontId="5" fillId="0" borderId="2" xfId="0" applyFont="1" applyBorder="1"/>
    <xf numFmtId="3" fontId="9" fillId="6" borderId="0" xfId="0" applyNumberFormat="1" applyFont="1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3:Z15"/>
  <sheetViews>
    <sheetView workbookViewId="0">
      <selection activeCell="F16" sqref="F16"/>
    </sheetView>
  </sheetViews>
  <sheetFormatPr defaultColWidth="12.5703125" defaultRowHeight="15.75" customHeight="1"/>
  <cols>
    <col min="1" max="1" width="37.140625" bestFit="1" customWidth="1"/>
    <col min="2" max="2" width="11.42578125" bestFit="1" customWidth="1"/>
    <col min="3" max="4" width="13.140625" bestFit="1" customWidth="1"/>
    <col min="5" max="5" width="7.85546875" bestFit="1" customWidth="1"/>
  </cols>
  <sheetData>
    <row r="3" spans="1:26">
      <c r="A3" s="1" t="s">
        <v>0</v>
      </c>
      <c r="B3" s="1" t="s">
        <v>1</v>
      </c>
      <c r="C3" s="1" t="s">
        <v>2</v>
      </c>
      <c r="D3" s="2" t="s">
        <v>3</v>
      </c>
    </row>
    <row r="4" spans="1:26">
      <c r="A4" s="3" t="s">
        <v>4</v>
      </c>
      <c r="B4" s="3">
        <v>250</v>
      </c>
      <c r="C4" s="3">
        <f t="shared" ref="C4:D4" si="0">B4+(B4*B5)</f>
        <v>300</v>
      </c>
      <c r="D4" s="4">
        <f t="shared" si="0"/>
        <v>390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 s="3" t="s">
        <v>5</v>
      </c>
      <c r="B5" s="6">
        <v>0.2</v>
      </c>
      <c r="C5" s="6">
        <v>0.3</v>
      </c>
      <c r="D5" s="7">
        <v>0.35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8" t="s">
        <v>6</v>
      </c>
      <c r="B6" s="9">
        <v>5000</v>
      </c>
      <c r="C6" s="9">
        <v>7000</v>
      </c>
      <c r="D6" s="9">
        <v>11500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>
      <c r="A7" s="10" t="s">
        <v>7</v>
      </c>
      <c r="B7" s="10">
        <v>41</v>
      </c>
      <c r="C7" s="10">
        <v>600</v>
      </c>
      <c r="D7" s="10">
        <v>780</v>
      </c>
      <c r="E7" s="11" t="s">
        <v>8</v>
      </c>
    </row>
    <row r="8" spans="1:26">
      <c r="A8" s="10" t="s">
        <v>9</v>
      </c>
      <c r="B8" s="12">
        <v>50000</v>
      </c>
      <c r="C8" s="13">
        <v>40000</v>
      </c>
      <c r="D8" s="13">
        <v>50000</v>
      </c>
    </row>
    <row r="9" spans="1:26">
      <c r="A9" s="14" t="s">
        <v>10</v>
      </c>
      <c r="B9" s="15">
        <v>48</v>
      </c>
      <c r="C9" s="15">
        <f t="shared" ref="C9:D9" si="1">B9*(1+B5)</f>
        <v>57.599999999999994</v>
      </c>
      <c r="D9" s="15">
        <f t="shared" si="1"/>
        <v>74.88</v>
      </c>
      <c r="E9" s="11" t="s">
        <v>11</v>
      </c>
    </row>
    <row r="10" spans="1:26">
      <c r="A10" s="14" t="s">
        <v>12</v>
      </c>
      <c r="B10" s="15">
        <f t="shared" ref="B10:D10" si="2">B9/12</f>
        <v>4</v>
      </c>
      <c r="C10" s="15">
        <f t="shared" si="2"/>
        <v>4.8</v>
      </c>
      <c r="D10" s="15">
        <f t="shared" si="2"/>
        <v>6.2399999999999993</v>
      </c>
      <c r="E10" s="11" t="s">
        <v>8</v>
      </c>
    </row>
    <row r="11" spans="1:26">
      <c r="A11" s="10" t="s">
        <v>13</v>
      </c>
      <c r="B11" s="12">
        <v>500000</v>
      </c>
      <c r="C11" s="12">
        <v>1000000</v>
      </c>
      <c r="D11" s="12">
        <v>5000000</v>
      </c>
    </row>
    <row r="12" spans="1:26">
      <c r="A12" s="10" t="s">
        <v>14</v>
      </c>
      <c r="B12" s="16">
        <v>0.05</v>
      </c>
      <c r="C12" s="16">
        <v>0.05</v>
      </c>
      <c r="D12" s="16">
        <v>0.05</v>
      </c>
    </row>
    <row r="13" spans="1:26">
      <c r="A13" s="10" t="s">
        <v>15</v>
      </c>
      <c r="B13" s="16">
        <v>0.06</v>
      </c>
      <c r="C13" s="16">
        <v>0.06</v>
      </c>
      <c r="D13" s="16">
        <v>0.06</v>
      </c>
    </row>
    <row r="14" spans="1:26">
      <c r="A14" s="11" t="s">
        <v>16</v>
      </c>
      <c r="B14" s="17">
        <f t="shared" ref="B14:D14" si="3">B7*B8*B12</f>
        <v>102500</v>
      </c>
      <c r="C14" s="17">
        <f t="shared" si="3"/>
        <v>1200000</v>
      </c>
      <c r="D14" s="17">
        <f t="shared" si="3"/>
        <v>1950000</v>
      </c>
    </row>
    <row r="15" spans="1:26">
      <c r="A15" s="11" t="s">
        <v>17</v>
      </c>
      <c r="B15" s="17">
        <f t="shared" ref="B15:D15" si="4">B11*B10*B13</f>
        <v>120000</v>
      </c>
      <c r="C15" s="17">
        <f t="shared" si="4"/>
        <v>288000</v>
      </c>
      <c r="D15" s="17">
        <f t="shared" si="4"/>
        <v>1871999.9999999998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02"/>
  <sheetViews>
    <sheetView workbookViewId="0">
      <selection activeCell="F16" sqref="F16"/>
    </sheetView>
  </sheetViews>
  <sheetFormatPr defaultColWidth="40.140625" defaultRowHeight="15.75" customHeight="1"/>
  <cols>
    <col min="1" max="1" width="40.28515625" bestFit="1" customWidth="1"/>
    <col min="2" max="3" width="19.5703125" bestFit="1" customWidth="1"/>
    <col min="4" max="4" width="20.7109375" bestFit="1" customWidth="1"/>
    <col min="5" max="9" width="20.85546875" bestFit="1" customWidth="1"/>
    <col min="10" max="14" width="22.28515625" bestFit="1" customWidth="1"/>
    <col min="15" max="15" width="25.85546875" bestFit="1" customWidth="1"/>
    <col min="16" max="16" width="8" bestFit="1" customWidth="1"/>
  </cols>
  <sheetData>
    <row r="1" spans="1:25" ht="15.75" customHeight="1">
      <c r="A1" s="84" t="s">
        <v>18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6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15.75" customHeight="1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5.75" customHeight="1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2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15.75" customHeight="1">
      <c r="A4" s="19" t="s">
        <v>19</v>
      </c>
      <c r="B4" s="20">
        <v>1</v>
      </c>
      <c r="C4" s="20">
        <v>2</v>
      </c>
      <c r="D4" s="20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  <c r="N4" s="20" t="s">
        <v>20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ht="15.75" customHeight="1">
      <c r="A5" s="93" t="s">
        <v>21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3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ht="15.75" customHeight="1">
      <c r="A6" s="21" t="s">
        <v>22</v>
      </c>
      <c r="B6" s="22">
        <f>'cost sheet'!D2</f>
        <v>134000</v>
      </c>
      <c r="C6" s="22">
        <f t="shared" ref="C6:M6" si="0">B6</f>
        <v>134000</v>
      </c>
      <c r="D6" s="22">
        <f t="shared" si="0"/>
        <v>134000</v>
      </c>
      <c r="E6" s="22">
        <f t="shared" si="0"/>
        <v>134000</v>
      </c>
      <c r="F6" s="22">
        <f t="shared" si="0"/>
        <v>134000</v>
      </c>
      <c r="G6" s="22">
        <f t="shared" si="0"/>
        <v>134000</v>
      </c>
      <c r="H6" s="22">
        <f t="shared" si="0"/>
        <v>134000</v>
      </c>
      <c r="I6" s="22">
        <f t="shared" si="0"/>
        <v>134000</v>
      </c>
      <c r="J6" s="22">
        <f t="shared" si="0"/>
        <v>134000</v>
      </c>
      <c r="K6" s="22">
        <f t="shared" si="0"/>
        <v>134000</v>
      </c>
      <c r="L6" s="22">
        <f t="shared" si="0"/>
        <v>134000</v>
      </c>
      <c r="M6" s="22">
        <f t="shared" si="0"/>
        <v>134000</v>
      </c>
      <c r="N6" s="22">
        <f t="shared" ref="N6:N14" si="1">SUM(B6:M6)</f>
        <v>1608000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15.75" customHeight="1">
      <c r="A7" s="23" t="s">
        <v>23</v>
      </c>
      <c r="B7" s="24">
        <v>4166.666666666667</v>
      </c>
      <c r="C7" s="24">
        <v>4166.666666666667</v>
      </c>
      <c r="D7" s="24">
        <v>4166.666666666667</v>
      </c>
      <c r="E7" s="24">
        <v>4166.666666666667</v>
      </c>
      <c r="F7" s="24">
        <v>4166.666666666667</v>
      </c>
      <c r="G7" s="24">
        <v>4166.666666666667</v>
      </c>
      <c r="H7" s="24">
        <v>4166.666666666667</v>
      </c>
      <c r="I7" s="24">
        <v>4166.666666666667</v>
      </c>
      <c r="J7" s="24">
        <v>4166.666666666667</v>
      </c>
      <c r="K7" s="24">
        <v>4166.666666666667</v>
      </c>
      <c r="L7" s="24">
        <v>4166.666666666667</v>
      </c>
      <c r="M7" s="24">
        <v>4166.666666666667</v>
      </c>
      <c r="N7" s="22">
        <f t="shared" si="1"/>
        <v>49999.999999999993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ht="15.75" customHeight="1">
      <c r="A8" s="21" t="s">
        <v>24</v>
      </c>
      <c r="B8" s="22">
        <v>22916.666666666668</v>
      </c>
      <c r="C8" s="22">
        <v>22916.666666666668</v>
      </c>
      <c r="D8" s="22">
        <v>22916.666666666668</v>
      </c>
      <c r="E8" s="22">
        <v>22916.666666666668</v>
      </c>
      <c r="F8" s="22">
        <v>22916.666666666668</v>
      </c>
      <c r="G8" s="22">
        <v>22916.666666666668</v>
      </c>
      <c r="H8" s="22">
        <v>22916.666666666668</v>
      </c>
      <c r="I8" s="22">
        <v>22916.666666666668</v>
      </c>
      <c r="J8" s="22">
        <v>22916.666666666668</v>
      </c>
      <c r="K8" s="22">
        <v>22916.666666666668</v>
      </c>
      <c r="L8" s="22">
        <v>22916.666666666668</v>
      </c>
      <c r="M8" s="22">
        <v>22916.666666666668</v>
      </c>
      <c r="N8" s="22">
        <f t="shared" si="1"/>
        <v>274999.99999999994</v>
      </c>
      <c r="O8" s="18" t="s">
        <v>25</v>
      </c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15.75" customHeight="1">
      <c r="A9" s="21" t="s">
        <v>26</v>
      </c>
      <c r="B9" s="22">
        <v>2500</v>
      </c>
      <c r="C9" s="22">
        <v>2500</v>
      </c>
      <c r="D9" s="22">
        <v>2500</v>
      </c>
      <c r="E9" s="22">
        <v>2500</v>
      </c>
      <c r="F9" s="22">
        <v>2500</v>
      </c>
      <c r="G9" s="22">
        <v>2500</v>
      </c>
      <c r="H9" s="22">
        <v>2500</v>
      </c>
      <c r="I9" s="22">
        <v>2500</v>
      </c>
      <c r="J9" s="22">
        <v>2500</v>
      </c>
      <c r="K9" s="22">
        <v>2500</v>
      </c>
      <c r="L9" s="22">
        <v>2500</v>
      </c>
      <c r="M9" s="22">
        <v>2500</v>
      </c>
      <c r="N9" s="22">
        <f t="shared" si="1"/>
        <v>30000</v>
      </c>
      <c r="O9" s="25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ht="15.75" customHeight="1">
      <c r="A10" s="21" t="s">
        <v>27</v>
      </c>
      <c r="B10" s="22">
        <v>416.66666666666669</v>
      </c>
      <c r="C10" s="22">
        <v>416.66666666666669</v>
      </c>
      <c r="D10" s="22">
        <v>416.66666666666669</v>
      </c>
      <c r="E10" s="22">
        <v>416.66666666666669</v>
      </c>
      <c r="F10" s="22">
        <v>416.66666666666669</v>
      </c>
      <c r="G10" s="22">
        <v>416.66666666666669</v>
      </c>
      <c r="H10" s="22">
        <v>416.66666666666669</v>
      </c>
      <c r="I10" s="22">
        <v>416.66666666666669</v>
      </c>
      <c r="J10" s="22">
        <v>416.66666666666669</v>
      </c>
      <c r="K10" s="22">
        <v>416.66666666666669</v>
      </c>
      <c r="L10" s="22">
        <v>416.66666666666669</v>
      </c>
      <c r="M10" s="22">
        <v>416.66666666666669</v>
      </c>
      <c r="N10" s="22">
        <f t="shared" si="1"/>
        <v>5000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ht="15.75" customHeight="1">
      <c r="A11" s="21" t="s">
        <v>28</v>
      </c>
      <c r="B11" s="24">
        <v>8333.3333333333339</v>
      </c>
      <c r="C11" s="24">
        <v>8333.3333333333339</v>
      </c>
      <c r="D11" s="24">
        <v>8333.3333333333339</v>
      </c>
      <c r="E11" s="24">
        <v>8333.3333333333303</v>
      </c>
      <c r="F11" s="24">
        <v>8333.3333333333303</v>
      </c>
      <c r="G11" s="24">
        <v>8333.3333333333303</v>
      </c>
      <c r="H11" s="24">
        <v>8333.3333333333303</v>
      </c>
      <c r="I11" s="24">
        <v>8333.3333333333303</v>
      </c>
      <c r="J11" s="24">
        <v>8333.3333333333303</v>
      </c>
      <c r="K11" s="24">
        <v>8333.3333333333303</v>
      </c>
      <c r="L11" s="24">
        <v>8333.3333333333303</v>
      </c>
      <c r="M11" s="24">
        <v>8333.3333333333303</v>
      </c>
      <c r="N11" s="22">
        <f t="shared" si="1"/>
        <v>99999.999999999956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ht="15.75" customHeight="1">
      <c r="A12" s="21" t="s">
        <v>29</v>
      </c>
      <c r="B12" s="22">
        <f t="shared" ref="B12:M12" si="2">20833.33333 +10416.67+1250+6250</f>
        <v>38750.00333</v>
      </c>
      <c r="C12" s="22">
        <f t="shared" si="2"/>
        <v>38750.00333</v>
      </c>
      <c r="D12" s="22">
        <f t="shared" si="2"/>
        <v>38750.00333</v>
      </c>
      <c r="E12" s="22">
        <f t="shared" si="2"/>
        <v>38750.00333</v>
      </c>
      <c r="F12" s="22">
        <f t="shared" si="2"/>
        <v>38750.00333</v>
      </c>
      <c r="G12" s="22">
        <f t="shared" si="2"/>
        <v>38750.00333</v>
      </c>
      <c r="H12" s="22">
        <f t="shared" si="2"/>
        <v>38750.00333</v>
      </c>
      <c r="I12" s="22">
        <f t="shared" si="2"/>
        <v>38750.00333</v>
      </c>
      <c r="J12" s="22">
        <f t="shared" si="2"/>
        <v>38750.00333</v>
      </c>
      <c r="K12" s="22">
        <f t="shared" si="2"/>
        <v>38750.00333</v>
      </c>
      <c r="L12" s="22">
        <f t="shared" si="2"/>
        <v>38750.00333</v>
      </c>
      <c r="M12" s="22">
        <f t="shared" si="2"/>
        <v>38750.00333</v>
      </c>
      <c r="N12" s="22">
        <f t="shared" si="1"/>
        <v>465000.03995999991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15.75" customHeight="1">
      <c r="A13" s="26" t="s">
        <v>30</v>
      </c>
      <c r="B13" s="27">
        <v>18750</v>
      </c>
      <c r="C13" s="27">
        <v>18750</v>
      </c>
      <c r="D13" s="27">
        <v>18750</v>
      </c>
      <c r="E13" s="27">
        <v>18750</v>
      </c>
      <c r="F13" s="27">
        <v>18750</v>
      </c>
      <c r="G13" s="27">
        <v>18750</v>
      </c>
      <c r="H13" s="27">
        <v>18750</v>
      </c>
      <c r="I13" s="27">
        <v>18750</v>
      </c>
      <c r="J13" s="27">
        <v>18750</v>
      </c>
      <c r="K13" s="27">
        <v>18750</v>
      </c>
      <c r="L13" s="27">
        <v>18750</v>
      </c>
      <c r="M13" s="27">
        <v>18750</v>
      </c>
      <c r="N13" s="28">
        <f t="shared" si="1"/>
        <v>225000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15.75" customHeight="1">
      <c r="A14" s="29" t="s">
        <v>31</v>
      </c>
      <c r="B14" s="30">
        <v>12500</v>
      </c>
      <c r="C14" s="31">
        <v>12500</v>
      </c>
      <c r="D14" s="31">
        <v>12500</v>
      </c>
      <c r="E14" s="31">
        <v>12500</v>
      </c>
      <c r="F14" s="31">
        <v>12500</v>
      </c>
      <c r="G14" s="31">
        <v>12500</v>
      </c>
      <c r="H14" s="31">
        <v>12500</v>
      </c>
      <c r="I14" s="31">
        <v>12500</v>
      </c>
      <c r="J14" s="31">
        <v>12500</v>
      </c>
      <c r="K14" s="31">
        <v>12500</v>
      </c>
      <c r="L14" s="31">
        <v>12500</v>
      </c>
      <c r="M14" s="31">
        <v>12500</v>
      </c>
      <c r="N14" s="28">
        <f t="shared" si="1"/>
        <v>150000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15.75" customHeight="1">
      <c r="A15" s="21"/>
      <c r="B15" s="32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33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ht="15.75" customHeight="1">
      <c r="A16" s="34"/>
      <c r="B16" s="35"/>
      <c r="C16" s="35"/>
      <c r="D16" s="36"/>
      <c r="E16" s="35"/>
      <c r="F16" s="35"/>
      <c r="G16" s="35"/>
      <c r="H16" s="35"/>
      <c r="I16" s="35"/>
      <c r="J16" s="35"/>
      <c r="K16" s="35"/>
      <c r="L16" s="35"/>
      <c r="M16" s="35"/>
      <c r="N16" s="37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ht="15.75" customHeight="1">
      <c r="A17" s="38" t="s">
        <v>20</v>
      </c>
      <c r="B17" s="33">
        <f t="shared" ref="B17:N17" si="3">SUM(B6:B13)</f>
        <v>229833.33666333332</v>
      </c>
      <c r="C17" s="33">
        <f t="shared" si="3"/>
        <v>229833.33666333332</v>
      </c>
      <c r="D17" s="39">
        <f t="shared" si="3"/>
        <v>229833.33666333332</v>
      </c>
      <c r="E17" s="33">
        <f t="shared" si="3"/>
        <v>229833.33666333332</v>
      </c>
      <c r="F17" s="33">
        <f t="shared" si="3"/>
        <v>229833.33666333332</v>
      </c>
      <c r="G17" s="33">
        <f t="shared" si="3"/>
        <v>229833.33666333332</v>
      </c>
      <c r="H17" s="33">
        <f t="shared" si="3"/>
        <v>229833.33666333332</v>
      </c>
      <c r="I17" s="33">
        <f t="shared" si="3"/>
        <v>229833.33666333332</v>
      </c>
      <c r="J17" s="33">
        <f t="shared" si="3"/>
        <v>229833.33666333332</v>
      </c>
      <c r="K17" s="33">
        <f t="shared" si="3"/>
        <v>229833.33666333332</v>
      </c>
      <c r="L17" s="33">
        <f t="shared" si="3"/>
        <v>229833.33666333332</v>
      </c>
      <c r="M17" s="33">
        <f t="shared" si="3"/>
        <v>229833.33666333332</v>
      </c>
      <c r="N17" s="33">
        <f t="shared" si="3"/>
        <v>2758000.0399599997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ht="15.75" customHeight="1">
      <c r="A18" s="40" t="s">
        <v>32</v>
      </c>
      <c r="B18" s="41">
        <f>B17</f>
        <v>229833.33666333332</v>
      </c>
      <c r="C18" s="41">
        <f t="shared" ref="C18:M18" si="4">SUM($B17:C17)</f>
        <v>459666.67332666664</v>
      </c>
      <c r="D18" s="41">
        <f t="shared" si="4"/>
        <v>689500.00998999993</v>
      </c>
      <c r="E18" s="41">
        <f t="shared" si="4"/>
        <v>919333.34665333328</v>
      </c>
      <c r="F18" s="42">
        <f t="shared" si="4"/>
        <v>1149166.6833166666</v>
      </c>
      <c r="G18" s="42">
        <f t="shared" si="4"/>
        <v>1379000.0199799999</v>
      </c>
      <c r="H18" s="42">
        <f t="shared" si="4"/>
        <v>1608833.3566433331</v>
      </c>
      <c r="I18" s="42">
        <f t="shared" si="4"/>
        <v>1838666.6933066663</v>
      </c>
      <c r="J18" s="42">
        <f t="shared" si="4"/>
        <v>2068500.0299699996</v>
      </c>
      <c r="K18" s="42">
        <f t="shared" si="4"/>
        <v>2298333.3666333328</v>
      </c>
      <c r="L18" s="42">
        <f t="shared" si="4"/>
        <v>2528166.703296666</v>
      </c>
      <c r="M18" s="42">
        <f t="shared" si="4"/>
        <v>2758000.0399599993</v>
      </c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25" ht="15.75" customHeight="1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  <c r="P19" s="44"/>
      <c r="Q19" s="44"/>
      <c r="R19" s="44"/>
      <c r="S19" s="18"/>
      <c r="T19" s="18"/>
      <c r="U19" s="18"/>
      <c r="V19" s="18"/>
      <c r="W19" s="18"/>
      <c r="X19" s="18"/>
      <c r="Y19" s="18"/>
    </row>
    <row r="20" spans="1:25" ht="15.75" customHeight="1">
      <c r="A20" s="94" t="s">
        <v>33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2"/>
      <c r="N20" s="45" t="s">
        <v>20</v>
      </c>
      <c r="O20" s="81"/>
      <c r="P20" s="82"/>
      <c r="Q20" s="83"/>
      <c r="R20" s="46"/>
      <c r="S20" s="25"/>
      <c r="T20" s="18"/>
      <c r="U20" s="18"/>
      <c r="V20" s="18"/>
      <c r="W20" s="18"/>
      <c r="X20" s="18"/>
      <c r="Y20" s="18"/>
    </row>
    <row r="21" spans="1:25" ht="15.75" customHeight="1">
      <c r="A21" s="47" t="s">
        <v>34</v>
      </c>
      <c r="B21" s="48"/>
      <c r="C21" s="48"/>
      <c r="D21" s="48"/>
      <c r="E21" s="48"/>
      <c r="F21" s="48"/>
      <c r="G21" s="48"/>
      <c r="H21" s="48">
        <f>'Revenue assumptions'!B7*'Revenue assumptions'!B6</f>
        <v>205000</v>
      </c>
      <c r="I21" s="48">
        <f t="shared" ref="I21:M21" si="5">(H21*0.05)+H21</f>
        <v>215250</v>
      </c>
      <c r="J21" s="48">
        <f t="shared" si="5"/>
        <v>226012.5</v>
      </c>
      <c r="K21" s="48">
        <f t="shared" si="5"/>
        <v>237313.125</v>
      </c>
      <c r="L21" s="48">
        <f t="shared" si="5"/>
        <v>249178.78125</v>
      </c>
      <c r="M21" s="48">
        <f t="shared" si="5"/>
        <v>261637.72031249999</v>
      </c>
      <c r="N21" s="33">
        <f>SUM(B21:M21)</f>
        <v>1394392.1265624999</v>
      </c>
      <c r="O21" s="81" t="s">
        <v>35</v>
      </c>
      <c r="P21" s="82"/>
      <c r="Q21" s="83"/>
      <c r="R21" s="49"/>
      <c r="S21" s="18"/>
      <c r="T21" s="18"/>
      <c r="U21" s="18"/>
      <c r="V21" s="18"/>
      <c r="W21" s="18"/>
      <c r="X21" s="18"/>
      <c r="Y21" s="18"/>
    </row>
    <row r="22" spans="1:25" ht="15.75" customHeight="1">
      <c r="A22" s="47" t="s">
        <v>36</v>
      </c>
      <c r="C22" s="50"/>
      <c r="D22" s="50"/>
      <c r="E22" s="50"/>
      <c r="F22" s="50"/>
      <c r="G22" s="50"/>
      <c r="H22" s="50">
        <f>('Revenue assumptions'!$B$7*'Revenue assumptions'!$B$8)*'Revenue assumptions'!$B$12</f>
        <v>102500</v>
      </c>
      <c r="I22" s="50">
        <f t="shared" ref="I22:M22" si="6">H22</f>
        <v>102500</v>
      </c>
      <c r="J22" s="50">
        <f t="shared" si="6"/>
        <v>102500</v>
      </c>
      <c r="K22" s="50">
        <f t="shared" si="6"/>
        <v>102500</v>
      </c>
      <c r="L22" s="50">
        <f t="shared" si="6"/>
        <v>102500</v>
      </c>
      <c r="M22" s="50">
        <f t="shared" si="6"/>
        <v>102500</v>
      </c>
      <c r="N22" s="33">
        <f>SUM(C22:M22)</f>
        <v>615000</v>
      </c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5">
      <c r="A23" s="47" t="s">
        <v>37</v>
      </c>
      <c r="B23" s="50">
        <f>('Revenue assumptions'!$B$10*'Revenue assumptions'!$B$11)*'Revenue assumptions'!$B$13</f>
        <v>120000</v>
      </c>
      <c r="C23" s="50">
        <f t="shared" ref="C23:M23" si="7">B23</f>
        <v>120000</v>
      </c>
      <c r="D23" s="50">
        <f t="shared" si="7"/>
        <v>120000</v>
      </c>
      <c r="E23" s="50">
        <f t="shared" si="7"/>
        <v>120000</v>
      </c>
      <c r="F23" s="50">
        <f t="shared" si="7"/>
        <v>120000</v>
      </c>
      <c r="G23" s="50">
        <f t="shared" si="7"/>
        <v>120000</v>
      </c>
      <c r="H23" s="50">
        <f t="shared" si="7"/>
        <v>120000</v>
      </c>
      <c r="I23" s="50">
        <f t="shared" si="7"/>
        <v>120000</v>
      </c>
      <c r="J23" s="50">
        <f t="shared" si="7"/>
        <v>120000</v>
      </c>
      <c r="K23" s="50">
        <f t="shared" si="7"/>
        <v>120000</v>
      </c>
      <c r="L23" s="50">
        <f t="shared" si="7"/>
        <v>120000</v>
      </c>
      <c r="M23" s="50">
        <f t="shared" si="7"/>
        <v>120000</v>
      </c>
      <c r="N23" s="33">
        <f t="shared" ref="N23:N28" si="8">SUM(B23:M23)</f>
        <v>1440000</v>
      </c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>
      <c r="A24" s="47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33">
        <f t="shared" si="8"/>
        <v>0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>
      <c r="A25" s="47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33">
        <f t="shared" si="8"/>
        <v>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>
      <c r="A26" s="47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33">
        <f t="shared" si="8"/>
        <v>0</v>
      </c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1:25">
      <c r="A27" s="51" t="s">
        <v>38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>
        <f t="shared" si="8"/>
        <v>0</v>
      </c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>
      <c r="A28" s="38" t="s">
        <v>20</v>
      </c>
      <c r="B28" s="33">
        <f t="shared" ref="B28:D28" si="9">SUM(B22:B27)</f>
        <v>120000</v>
      </c>
      <c r="C28" s="33">
        <f t="shared" si="9"/>
        <v>120000</v>
      </c>
      <c r="D28" s="33">
        <f t="shared" si="9"/>
        <v>120000</v>
      </c>
      <c r="E28" s="33">
        <f t="shared" ref="E28:M28" si="10">SUM(E21:E27)</f>
        <v>120000</v>
      </c>
      <c r="F28" s="33">
        <f t="shared" si="10"/>
        <v>120000</v>
      </c>
      <c r="G28" s="33">
        <f t="shared" si="10"/>
        <v>120000</v>
      </c>
      <c r="H28" s="33">
        <f t="shared" si="10"/>
        <v>427500</v>
      </c>
      <c r="I28" s="33">
        <f t="shared" si="10"/>
        <v>437750</v>
      </c>
      <c r="J28" s="33">
        <f t="shared" si="10"/>
        <v>448512.5</v>
      </c>
      <c r="K28" s="33">
        <f t="shared" si="10"/>
        <v>459813.125</v>
      </c>
      <c r="L28" s="33">
        <f t="shared" si="10"/>
        <v>471678.78125</v>
      </c>
      <c r="M28" s="33">
        <f t="shared" si="10"/>
        <v>484137.72031250002</v>
      </c>
      <c r="N28" s="33">
        <f t="shared" si="8"/>
        <v>3449392.1265624999</v>
      </c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>
      <c r="A29" s="40" t="s">
        <v>32</v>
      </c>
      <c r="B29" s="41">
        <f>B28</f>
        <v>120000</v>
      </c>
      <c r="C29" s="41">
        <f t="shared" ref="C29:M29" si="11">SUM($B28:C28)</f>
        <v>240000</v>
      </c>
      <c r="D29" s="52">
        <f t="shared" si="11"/>
        <v>360000</v>
      </c>
      <c r="E29" s="41">
        <f t="shared" si="11"/>
        <v>480000</v>
      </c>
      <c r="F29" s="42">
        <f t="shared" si="11"/>
        <v>600000</v>
      </c>
      <c r="G29" s="42">
        <f t="shared" si="11"/>
        <v>720000</v>
      </c>
      <c r="H29" s="42">
        <f t="shared" si="11"/>
        <v>1147500</v>
      </c>
      <c r="I29" s="42">
        <f t="shared" si="11"/>
        <v>1585250</v>
      </c>
      <c r="J29" s="42">
        <f t="shared" si="11"/>
        <v>2033762.5</v>
      </c>
      <c r="K29" s="42">
        <f t="shared" si="11"/>
        <v>2493575.625</v>
      </c>
      <c r="L29" s="42">
        <f t="shared" si="11"/>
        <v>2965254.40625</v>
      </c>
      <c r="M29" s="42">
        <f t="shared" si="11"/>
        <v>3449392.1265624999</v>
      </c>
      <c r="N29" s="53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 ht="1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1:25">
      <c r="A31" s="54" t="s">
        <v>39</v>
      </c>
      <c r="B31" s="55">
        <f t="shared" ref="B31:N31" si="12">B28-B17</f>
        <v>-109833.33666333332</v>
      </c>
      <c r="C31" s="56">
        <f t="shared" si="12"/>
        <v>-109833.33666333332</v>
      </c>
      <c r="D31" s="55">
        <f t="shared" si="12"/>
        <v>-109833.33666333332</v>
      </c>
      <c r="E31" s="55">
        <f t="shared" si="12"/>
        <v>-109833.33666333332</v>
      </c>
      <c r="F31" s="55">
        <f t="shared" si="12"/>
        <v>-109833.33666333332</v>
      </c>
      <c r="G31" s="55">
        <f t="shared" si="12"/>
        <v>-109833.33666333332</v>
      </c>
      <c r="H31" s="55">
        <f t="shared" si="12"/>
        <v>197666.66333666668</v>
      </c>
      <c r="I31" s="55">
        <f t="shared" si="12"/>
        <v>207916.66333666668</v>
      </c>
      <c r="J31" s="55">
        <f t="shared" si="12"/>
        <v>218679.16333666668</v>
      </c>
      <c r="K31" s="55">
        <f t="shared" si="12"/>
        <v>229979.78833666668</v>
      </c>
      <c r="L31" s="55">
        <f t="shared" si="12"/>
        <v>241845.44458666668</v>
      </c>
      <c r="M31" s="55">
        <f t="shared" si="12"/>
        <v>254304.3836491667</v>
      </c>
      <c r="N31" s="53">
        <f t="shared" si="12"/>
        <v>691392.08660250017</v>
      </c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 ht="1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1:25" ht="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 ht="15">
      <c r="A34" s="84" t="s">
        <v>40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6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1:25" ht="15">
      <c r="A35" s="87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9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 ht="15">
      <c r="A36" s="90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2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1:25">
      <c r="A37" s="19" t="s">
        <v>19</v>
      </c>
      <c r="B37" s="20">
        <v>1</v>
      </c>
      <c r="C37" s="20">
        <v>2</v>
      </c>
      <c r="D37" s="20">
        <v>3</v>
      </c>
      <c r="E37" s="20">
        <v>4</v>
      </c>
      <c r="F37" s="20">
        <v>5</v>
      </c>
      <c r="G37" s="20">
        <v>6</v>
      </c>
      <c r="H37" s="20">
        <v>7</v>
      </c>
      <c r="I37" s="20">
        <v>8</v>
      </c>
      <c r="J37" s="20">
        <v>9</v>
      </c>
      <c r="K37" s="20">
        <v>10</v>
      </c>
      <c r="L37" s="20">
        <v>11</v>
      </c>
      <c r="M37" s="20">
        <v>12</v>
      </c>
      <c r="N37" s="20" t="s">
        <v>20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>
      <c r="A38" s="93" t="s">
        <v>21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3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>
      <c r="A39" s="21" t="s">
        <v>22</v>
      </c>
      <c r="B39" s="22">
        <f t="shared" ref="B39:M39" si="13">(8000*6)+(4000*4)</f>
        <v>64000</v>
      </c>
      <c r="C39" s="22">
        <f t="shared" si="13"/>
        <v>64000</v>
      </c>
      <c r="D39" s="22">
        <f t="shared" si="13"/>
        <v>64000</v>
      </c>
      <c r="E39" s="22">
        <f t="shared" si="13"/>
        <v>64000</v>
      </c>
      <c r="F39" s="22">
        <f t="shared" si="13"/>
        <v>64000</v>
      </c>
      <c r="G39" s="22">
        <f t="shared" si="13"/>
        <v>64000</v>
      </c>
      <c r="H39" s="22">
        <f t="shared" si="13"/>
        <v>64000</v>
      </c>
      <c r="I39" s="22">
        <f t="shared" si="13"/>
        <v>64000</v>
      </c>
      <c r="J39" s="22">
        <f t="shared" si="13"/>
        <v>64000</v>
      </c>
      <c r="K39" s="22">
        <f t="shared" si="13"/>
        <v>64000</v>
      </c>
      <c r="L39" s="22">
        <f t="shared" si="13"/>
        <v>64000</v>
      </c>
      <c r="M39" s="22">
        <f t="shared" si="13"/>
        <v>64000</v>
      </c>
      <c r="N39" s="22">
        <f t="shared" ref="N39:N47" si="14">SUM(B39:M39)</f>
        <v>768000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>
      <c r="A40" s="23" t="s">
        <v>23</v>
      </c>
      <c r="B40" s="24">
        <v>4166.666666666667</v>
      </c>
      <c r="C40" s="24">
        <v>4166.666666666667</v>
      </c>
      <c r="D40" s="24">
        <v>4166.666666666667</v>
      </c>
      <c r="E40" s="24">
        <v>4166.666666666667</v>
      </c>
      <c r="F40" s="24">
        <v>4166.666666666667</v>
      </c>
      <c r="G40" s="24">
        <v>4166.666666666667</v>
      </c>
      <c r="H40" s="24">
        <v>4166.666666666667</v>
      </c>
      <c r="I40" s="24">
        <v>4166.666666666667</v>
      </c>
      <c r="J40" s="24">
        <v>4166.666666666667</v>
      </c>
      <c r="K40" s="24">
        <v>4166.666666666667</v>
      </c>
      <c r="L40" s="24">
        <v>4166.666666666667</v>
      </c>
      <c r="M40" s="24">
        <v>4166.666666666667</v>
      </c>
      <c r="N40" s="22">
        <f t="shared" si="14"/>
        <v>49999.999999999993</v>
      </c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25">
      <c r="A41" s="21" t="s">
        <v>24</v>
      </c>
      <c r="B41" s="22">
        <v>22916.666666666668</v>
      </c>
      <c r="C41" s="22">
        <v>22916.666666666668</v>
      </c>
      <c r="D41" s="22">
        <v>22916.666666666668</v>
      </c>
      <c r="E41" s="22">
        <v>22916.666666666668</v>
      </c>
      <c r="F41" s="22">
        <v>22916.666666666668</v>
      </c>
      <c r="G41" s="22">
        <v>22916.666666666668</v>
      </c>
      <c r="H41" s="22">
        <v>22916.666666666668</v>
      </c>
      <c r="I41" s="22">
        <v>22916.666666666668</v>
      </c>
      <c r="J41" s="22">
        <v>22916.666666666668</v>
      </c>
      <c r="K41" s="22">
        <v>22916.666666666668</v>
      </c>
      <c r="L41" s="22">
        <v>22916.666666666668</v>
      </c>
      <c r="M41" s="22">
        <v>22916.666666666668</v>
      </c>
      <c r="N41" s="22">
        <f t="shared" si="14"/>
        <v>274999.99999999994</v>
      </c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>
      <c r="A42" s="21" t="s">
        <v>26</v>
      </c>
      <c r="B42" s="22">
        <v>2500</v>
      </c>
      <c r="C42" s="22">
        <v>2500</v>
      </c>
      <c r="D42" s="22">
        <v>2500</v>
      </c>
      <c r="E42" s="22">
        <v>2500</v>
      </c>
      <c r="F42" s="22">
        <v>2500</v>
      </c>
      <c r="G42" s="22">
        <v>2500</v>
      </c>
      <c r="H42" s="22">
        <v>2500</v>
      </c>
      <c r="I42" s="22">
        <v>2500</v>
      </c>
      <c r="J42" s="22">
        <v>2500</v>
      </c>
      <c r="K42" s="22">
        <v>2500</v>
      </c>
      <c r="L42" s="22">
        <v>2500</v>
      </c>
      <c r="M42" s="22">
        <v>2500</v>
      </c>
      <c r="N42" s="22">
        <f t="shared" si="14"/>
        <v>30000</v>
      </c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>
      <c r="A43" s="21" t="s">
        <v>27</v>
      </c>
      <c r="B43" s="22">
        <v>416.66666666666669</v>
      </c>
      <c r="C43" s="22">
        <v>416.66666666666669</v>
      </c>
      <c r="D43" s="22">
        <v>416.66666666666669</v>
      </c>
      <c r="E43" s="22">
        <v>416.66666666666669</v>
      </c>
      <c r="F43" s="22">
        <v>416.66666666666669</v>
      </c>
      <c r="G43" s="22">
        <v>416.66666666666669</v>
      </c>
      <c r="H43" s="22">
        <v>416.66666666666669</v>
      </c>
      <c r="I43" s="22">
        <v>416.66666666666669</v>
      </c>
      <c r="J43" s="22">
        <v>416.66666666666669</v>
      </c>
      <c r="K43" s="22">
        <v>416.66666666666669</v>
      </c>
      <c r="L43" s="22">
        <v>416.66666666666669</v>
      </c>
      <c r="M43" s="22">
        <v>416.66666666666669</v>
      </c>
      <c r="N43" s="22">
        <f t="shared" si="14"/>
        <v>5000</v>
      </c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>
      <c r="A44" s="21" t="s">
        <v>28</v>
      </c>
      <c r="B44" s="24">
        <v>8333.3333333333339</v>
      </c>
      <c r="C44" s="24">
        <v>8333.3333333333339</v>
      </c>
      <c r="D44" s="24">
        <v>8333.3333333333339</v>
      </c>
      <c r="E44" s="24">
        <v>8333.3333333333303</v>
      </c>
      <c r="F44" s="24">
        <v>8333.3333333333303</v>
      </c>
      <c r="G44" s="24">
        <v>8333.3333333333303</v>
      </c>
      <c r="H44" s="24">
        <v>8333.3333333333303</v>
      </c>
      <c r="I44" s="24">
        <v>8333.3333333333303</v>
      </c>
      <c r="J44" s="24">
        <v>8333.3333333333303</v>
      </c>
      <c r="K44" s="24">
        <v>8333.3333333333303</v>
      </c>
      <c r="L44" s="24">
        <v>8333.3333333333303</v>
      </c>
      <c r="M44" s="24">
        <v>8333.3333333333303</v>
      </c>
      <c r="N44" s="22">
        <f t="shared" si="14"/>
        <v>99999.999999999956</v>
      </c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>
      <c r="A45" s="21" t="s">
        <v>29</v>
      </c>
      <c r="B45" s="22">
        <f t="shared" ref="B45:M45" si="15">20833.33333 +10416.67+1250+6250</f>
        <v>38750.00333</v>
      </c>
      <c r="C45" s="22">
        <f t="shared" si="15"/>
        <v>38750.00333</v>
      </c>
      <c r="D45" s="22">
        <f t="shared" si="15"/>
        <v>38750.00333</v>
      </c>
      <c r="E45" s="22">
        <f t="shared" si="15"/>
        <v>38750.00333</v>
      </c>
      <c r="F45" s="22">
        <f t="shared" si="15"/>
        <v>38750.00333</v>
      </c>
      <c r="G45" s="22">
        <f t="shared" si="15"/>
        <v>38750.00333</v>
      </c>
      <c r="H45" s="22">
        <f t="shared" si="15"/>
        <v>38750.00333</v>
      </c>
      <c r="I45" s="22">
        <f t="shared" si="15"/>
        <v>38750.00333</v>
      </c>
      <c r="J45" s="22">
        <f t="shared" si="15"/>
        <v>38750.00333</v>
      </c>
      <c r="K45" s="22">
        <f t="shared" si="15"/>
        <v>38750.00333</v>
      </c>
      <c r="L45" s="22">
        <f t="shared" si="15"/>
        <v>38750.00333</v>
      </c>
      <c r="M45" s="22">
        <f t="shared" si="15"/>
        <v>38750.00333</v>
      </c>
      <c r="N45" s="22">
        <f t="shared" si="14"/>
        <v>465000.03995999991</v>
      </c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>
      <c r="A46" s="26" t="s">
        <v>30</v>
      </c>
      <c r="B46" s="27">
        <v>18750</v>
      </c>
      <c r="C46" s="27">
        <v>18750</v>
      </c>
      <c r="D46" s="27">
        <v>18750</v>
      </c>
      <c r="E46" s="27">
        <v>18750</v>
      </c>
      <c r="F46" s="27">
        <v>18750</v>
      </c>
      <c r="G46" s="27">
        <v>18750</v>
      </c>
      <c r="H46" s="27">
        <v>18750</v>
      </c>
      <c r="I46" s="27">
        <v>18750</v>
      </c>
      <c r="J46" s="27">
        <v>18750</v>
      </c>
      <c r="K46" s="27">
        <v>18750</v>
      </c>
      <c r="L46" s="27">
        <v>18750</v>
      </c>
      <c r="M46" s="27">
        <v>18750</v>
      </c>
      <c r="N46" s="28">
        <f t="shared" si="14"/>
        <v>225000</v>
      </c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25">
      <c r="A47" s="29" t="s">
        <v>31</v>
      </c>
      <c r="B47" s="30">
        <v>12500</v>
      </c>
      <c r="C47" s="31">
        <v>12500</v>
      </c>
      <c r="D47" s="31">
        <v>12500</v>
      </c>
      <c r="E47" s="31">
        <v>12500</v>
      </c>
      <c r="F47" s="31">
        <v>12500</v>
      </c>
      <c r="G47" s="31">
        <v>12500</v>
      </c>
      <c r="H47" s="31">
        <v>12500</v>
      </c>
      <c r="I47" s="31">
        <v>12500</v>
      </c>
      <c r="J47" s="31">
        <v>12500</v>
      </c>
      <c r="K47" s="31">
        <v>12500</v>
      </c>
      <c r="L47" s="31">
        <v>12500</v>
      </c>
      <c r="M47" s="31">
        <v>12500</v>
      </c>
      <c r="N47" s="28">
        <f t="shared" si="14"/>
        <v>150000</v>
      </c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>
      <c r="A48" s="21"/>
      <c r="B48" s="32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33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spans="1:25">
      <c r="A49" s="34"/>
      <c r="B49" s="35"/>
      <c r="C49" s="35"/>
      <c r="D49" s="36"/>
      <c r="E49" s="35"/>
      <c r="F49" s="35"/>
      <c r="G49" s="35"/>
      <c r="H49" s="35"/>
      <c r="I49" s="35"/>
      <c r="J49" s="35"/>
      <c r="K49" s="35"/>
      <c r="L49" s="35"/>
      <c r="M49" s="35"/>
      <c r="N49" s="37"/>
      <c r="O49" s="18" t="s">
        <v>41</v>
      </c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1:25">
      <c r="A50" s="38" t="s">
        <v>20</v>
      </c>
      <c r="B50" s="33">
        <f t="shared" ref="B50:N50" si="16">SUM(B39:B46)</f>
        <v>159833.33666333335</v>
      </c>
      <c r="C50" s="33">
        <f t="shared" si="16"/>
        <v>159833.33666333335</v>
      </c>
      <c r="D50" s="39">
        <f t="shared" si="16"/>
        <v>159833.33666333335</v>
      </c>
      <c r="E50" s="33">
        <f t="shared" si="16"/>
        <v>159833.33666333335</v>
      </c>
      <c r="F50" s="33">
        <f t="shared" si="16"/>
        <v>159833.33666333335</v>
      </c>
      <c r="G50" s="33">
        <f t="shared" si="16"/>
        <v>159833.33666333335</v>
      </c>
      <c r="H50" s="33">
        <f t="shared" si="16"/>
        <v>159833.33666333335</v>
      </c>
      <c r="I50" s="33">
        <f t="shared" si="16"/>
        <v>159833.33666333335</v>
      </c>
      <c r="J50" s="33">
        <f t="shared" si="16"/>
        <v>159833.33666333335</v>
      </c>
      <c r="K50" s="33">
        <f t="shared" si="16"/>
        <v>159833.33666333335</v>
      </c>
      <c r="L50" s="33">
        <f t="shared" si="16"/>
        <v>159833.33666333335</v>
      </c>
      <c r="M50" s="33">
        <f t="shared" si="16"/>
        <v>159833.33666333335</v>
      </c>
      <c r="N50" s="33">
        <f t="shared" si="16"/>
        <v>1918000.03996</v>
      </c>
      <c r="O50" s="53">
        <f>(N50*0.4)+N50</f>
        <v>2685200.0559439999</v>
      </c>
      <c r="P50" s="18">
        <v>2685200</v>
      </c>
      <c r="Q50" s="18"/>
      <c r="R50" s="18"/>
      <c r="S50" s="18"/>
      <c r="T50" s="18"/>
      <c r="U50" s="18"/>
      <c r="V50" s="18"/>
      <c r="W50" s="18"/>
      <c r="X50" s="18"/>
      <c r="Y50" s="18"/>
    </row>
    <row r="51" spans="1:25">
      <c r="A51" s="40" t="s">
        <v>32</v>
      </c>
      <c r="B51" s="41">
        <f>B50</f>
        <v>159833.33666333335</v>
      </c>
      <c r="C51" s="41">
        <f t="shared" ref="C51:M51" si="17">SUM($B50:C50)</f>
        <v>319666.6733266667</v>
      </c>
      <c r="D51" s="41">
        <f t="shared" si="17"/>
        <v>479500.00999000005</v>
      </c>
      <c r="E51" s="41">
        <f t="shared" si="17"/>
        <v>639333.3466533334</v>
      </c>
      <c r="F51" s="42">
        <f t="shared" si="17"/>
        <v>799166.68331666675</v>
      </c>
      <c r="G51" s="42">
        <f t="shared" si="17"/>
        <v>959000.0199800001</v>
      </c>
      <c r="H51" s="42">
        <f t="shared" si="17"/>
        <v>1118833.3566433336</v>
      </c>
      <c r="I51" s="42">
        <f t="shared" si="17"/>
        <v>1278666.6933066668</v>
      </c>
      <c r="J51" s="42">
        <f t="shared" si="17"/>
        <v>1438500.02997</v>
      </c>
      <c r="K51" s="42">
        <f t="shared" si="17"/>
        <v>1598333.3666333333</v>
      </c>
      <c r="L51" s="42">
        <f t="shared" si="17"/>
        <v>1758166.7032966665</v>
      </c>
      <c r="M51" s="42">
        <f t="shared" si="17"/>
        <v>1918000.0399599997</v>
      </c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1:25" ht="1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1:25">
      <c r="A53" s="94" t="s">
        <v>33</v>
      </c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2"/>
      <c r="N53" s="45" t="s">
        <v>20</v>
      </c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>
      <c r="A54" s="47" t="s">
        <v>34</v>
      </c>
      <c r="B54" s="48">
        <f>'Revenue assumptions'!$C$7*'Revenue assumptions'!$C$6</f>
        <v>4200000</v>
      </c>
      <c r="C54" s="48">
        <f t="shared" ref="C54:M54" si="18">(B54*0.05)+B54</f>
        <v>4410000</v>
      </c>
      <c r="D54" s="48">
        <f t="shared" si="18"/>
        <v>4630500</v>
      </c>
      <c r="E54" s="48">
        <f t="shared" si="18"/>
        <v>4862025</v>
      </c>
      <c r="F54" s="48">
        <f t="shared" si="18"/>
        <v>5105126.25</v>
      </c>
      <c r="G54" s="48">
        <f t="shared" si="18"/>
        <v>5360382.5625</v>
      </c>
      <c r="H54" s="48">
        <f t="shared" si="18"/>
        <v>5628401.6906249998</v>
      </c>
      <c r="I54" s="48">
        <f t="shared" si="18"/>
        <v>5909821.7751562502</v>
      </c>
      <c r="J54" s="48">
        <f t="shared" si="18"/>
        <v>6205312.8639140632</v>
      </c>
      <c r="K54" s="48">
        <f t="shared" si="18"/>
        <v>6515578.5071097668</v>
      </c>
      <c r="L54" s="48">
        <f t="shared" si="18"/>
        <v>6841357.4324652553</v>
      </c>
      <c r="M54" s="48">
        <f t="shared" si="18"/>
        <v>7183425.304088518</v>
      </c>
      <c r="N54" s="33">
        <f>SUM(B54:M54)</f>
        <v>66851931.385858856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>
      <c r="A55" s="47" t="s">
        <v>36</v>
      </c>
      <c r="B55" s="50">
        <f>('Revenue assumptions'!$C$7*'Revenue assumptions'!$C$8)*'Revenue assumptions'!$C$12</f>
        <v>1200000</v>
      </c>
      <c r="C55" s="50">
        <f t="shared" ref="C55:M55" si="19">B55</f>
        <v>1200000</v>
      </c>
      <c r="D55" s="50">
        <f t="shared" si="19"/>
        <v>1200000</v>
      </c>
      <c r="E55" s="50">
        <f t="shared" si="19"/>
        <v>1200000</v>
      </c>
      <c r="F55" s="50">
        <f t="shared" si="19"/>
        <v>1200000</v>
      </c>
      <c r="G55" s="50">
        <f t="shared" si="19"/>
        <v>1200000</v>
      </c>
      <c r="H55" s="50">
        <f t="shared" si="19"/>
        <v>1200000</v>
      </c>
      <c r="I55" s="50">
        <f t="shared" si="19"/>
        <v>1200000</v>
      </c>
      <c r="J55" s="50">
        <f t="shared" si="19"/>
        <v>1200000</v>
      </c>
      <c r="K55" s="50">
        <f t="shared" si="19"/>
        <v>1200000</v>
      </c>
      <c r="L55" s="50">
        <f t="shared" si="19"/>
        <v>1200000</v>
      </c>
      <c r="M55" s="50">
        <f t="shared" si="19"/>
        <v>1200000</v>
      </c>
      <c r="N55" s="33">
        <f>SUM(C55:M55)</f>
        <v>13200000</v>
      </c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>
      <c r="A56" s="47" t="s">
        <v>37</v>
      </c>
      <c r="B56" s="50">
        <f>('Revenue assumptions'!$C$10*'Revenue assumptions'!$C$11)*'Revenue assumptions'!$C$13</f>
        <v>288000</v>
      </c>
      <c r="C56" s="50">
        <f t="shared" ref="C56:M56" si="20">B56</f>
        <v>288000</v>
      </c>
      <c r="D56" s="50">
        <f t="shared" si="20"/>
        <v>288000</v>
      </c>
      <c r="E56" s="50">
        <f t="shared" si="20"/>
        <v>288000</v>
      </c>
      <c r="F56" s="50">
        <f t="shared" si="20"/>
        <v>288000</v>
      </c>
      <c r="G56" s="50">
        <f t="shared" si="20"/>
        <v>288000</v>
      </c>
      <c r="H56" s="50">
        <f t="shared" si="20"/>
        <v>288000</v>
      </c>
      <c r="I56" s="50">
        <f t="shared" si="20"/>
        <v>288000</v>
      </c>
      <c r="J56" s="50">
        <f t="shared" si="20"/>
        <v>288000</v>
      </c>
      <c r="K56" s="50">
        <f t="shared" si="20"/>
        <v>288000</v>
      </c>
      <c r="L56" s="50">
        <f t="shared" si="20"/>
        <v>288000</v>
      </c>
      <c r="M56" s="50">
        <f t="shared" si="20"/>
        <v>288000</v>
      </c>
      <c r="N56" s="33">
        <f t="shared" ref="N56:N61" si="21">SUM(B56:M56)</f>
        <v>3456000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1:25">
      <c r="A57" s="47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33">
        <f t="shared" si="21"/>
        <v>0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>
      <c r="A58" s="47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33">
        <f t="shared" si="21"/>
        <v>0</v>
      </c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1:25">
      <c r="A59" s="47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33">
        <f t="shared" si="21"/>
        <v>0</v>
      </c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1:25">
      <c r="A60" s="51" t="s">
        <v>38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>
        <f t="shared" si="21"/>
        <v>0</v>
      </c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spans="1:25">
      <c r="A61" s="38" t="s">
        <v>20</v>
      </c>
      <c r="B61" s="33">
        <f t="shared" ref="B61:D61" si="22">SUM(B55:B60)</f>
        <v>1488000</v>
      </c>
      <c r="C61" s="33">
        <f t="shared" si="22"/>
        <v>1488000</v>
      </c>
      <c r="D61" s="33">
        <f t="shared" si="22"/>
        <v>1488000</v>
      </c>
      <c r="E61" s="33">
        <f t="shared" ref="E61:M61" si="23">SUM(E54:E60)</f>
        <v>6350025</v>
      </c>
      <c r="F61" s="33">
        <f t="shared" si="23"/>
        <v>6593126.25</v>
      </c>
      <c r="G61" s="33">
        <f t="shared" si="23"/>
        <v>6848382.5625</v>
      </c>
      <c r="H61" s="33">
        <f t="shared" si="23"/>
        <v>7116401.6906249998</v>
      </c>
      <c r="I61" s="33">
        <f t="shared" si="23"/>
        <v>7397821.7751562502</v>
      </c>
      <c r="J61" s="33">
        <f t="shared" si="23"/>
        <v>7693312.8639140632</v>
      </c>
      <c r="K61" s="33">
        <f t="shared" si="23"/>
        <v>8003578.5071097668</v>
      </c>
      <c r="L61" s="33">
        <f t="shared" si="23"/>
        <v>8329357.4324652553</v>
      </c>
      <c r="M61" s="33">
        <f t="shared" si="23"/>
        <v>8671425.304088518</v>
      </c>
      <c r="N61" s="33">
        <f t="shared" si="21"/>
        <v>71467431.385858864</v>
      </c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>
      <c r="A62" s="40" t="s">
        <v>32</v>
      </c>
      <c r="B62" s="41">
        <f>B61</f>
        <v>1488000</v>
      </c>
      <c r="C62" s="41">
        <f t="shared" ref="C62:M62" si="24">SUM($B61:C61)</f>
        <v>2976000</v>
      </c>
      <c r="D62" s="52">
        <f t="shared" si="24"/>
        <v>4464000</v>
      </c>
      <c r="E62" s="41">
        <f t="shared" si="24"/>
        <v>10814025</v>
      </c>
      <c r="F62" s="42">
        <f t="shared" si="24"/>
        <v>17407151.25</v>
      </c>
      <c r="G62" s="42">
        <f t="shared" si="24"/>
        <v>24255533.8125</v>
      </c>
      <c r="H62" s="42">
        <f t="shared" si="24"/>
        <v>31371935.503125001</v>
      </c>
      <c r="I62" s="42">
        <f t="shared" si="24"/>
        <v>38769757.278281249</v>
      </c>
      <c r="J62" s="42">
        <f t="shared" si="24"/>
        <v>46463070.142195314</v>
      </c>
      <c r="K62" s="42">
        <f t="shared" si="24"/>
        <v>54466648.649305083</v>
      </c>
      <c r="L62" s="42">
        <f t="shared" si="24"/>
        <v>62796006.081770338</v>
      </c>
      <c r="M62" s="42">
        <f t="shared" si="24"/>
        <v>71467431.385858864</v>
      </c>
      <c r="N62" s="53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1:25" ht="15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1:25">
      <c r="A64" s="54" t="s">
        <v>39</v>
      </c>
      <c r="B64" s="55">
        <f t="shared" ref="B64:M64" si="25">B61-B50</f>
        <v>1328166.6633366668</v>
      </c>
      <c r="C64" s="56">
        <f t="shared" si="25"/>
        <v>1328166.6633366668</v>
      </c>
      <c r="D64" s="55">
        <f t="shared" si="25"/>
        <v>1328166.6633366668</v>
      </c>
      <c r="E64" s="55">
        <f t="shared" si="25"/>
        <v>6190191.6633366663</v>
      </c>
      <c r="F64" s="55">
        <f t="shared" si="25"/>
        <v>6433292.9133366663</v>
      </c>
      <c r="G64" s="55">
        <f t="shared" si="25"/>
        <v>6688549.2258366663</v>
      </c>
      <c r="H64" s="55">
        <f t="shared" si="25"/>
        <v>6956568.3539616661</v>
      </c>
      <c r="I64" s="55">
        <f t="shared" si="25"/>
        <v>7237988.4384929165</v>
      </c>
      <c r="J64" s="55">
        <f t="shared" si="25"/>
        <v>7533479.5272507295</v>
      </c>
      <c r="K64" s="55">
        <f t="shared" si="25"/>
        <v>7843745.1704464331</v>
      </c>
      <c r="L64" s="55">
        <f t="shared" si="25"/>
        <v>8169524.0958019216</v>
      </c>
      <c r="M64" s="55">
        <f t="shared" si="25"/>
        <v>8511591.9674251843</v>
      </c>
      <c r="N64" s="53">
        <f>N61-O50</f>
        <v>68782231.329914868</v>
      </c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1:25" ht="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1:25" ht="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spans="1:25" ht="15">
      <c r="A67" s="84" t="s">
        <v>42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6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1:25" ht="15">
      <c r="A68" s="87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9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1:25" ht="15">
      <c r="A69" s="90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2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5">
      <c r="A70" s="19" t="s">
        <v>19</v>
      </c>
      <c r="B70" s="20">
        <v>1</v>
      </c>
      <c r="C70" s="20">
        <v>2</v>
      </c>
      <c r="D70" s="20">
        <v>3</v>
      </c>
      <c r="E70" s="20">
        <v>4</v>
      </c>
      <c r="F70" s="20">
        <v>5</v>
      </c>
      <c r="G70" s="20">
        <v>6</v>
      </c>
      <c r="H70" s="20">
        <v>7</v>
      </c>
      <c r="I70" s="20">
        <v>8</v>
      </c>
      <c r="J70" s="20">
        <v>9</v>
      </c>
      <c r="K70" s="20">
        <v>10</v>
      </c>
      <c r="L70" s="20">
        <v>11</v>
      </c>
      <c r="M70" s="20">
        <v>12</v>
      </c>
      <c r="N70" s="20" t="s">
        <v>20</v>
      </c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1:25">
      <c r="A71" s="93" t="s">
        <v>21</v>
      </c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3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5">
      <c r="A72" s="21" t="s">
        <v>22</v>
      </c>
      <c r="B72" s="22">
        <f t="shared" ref="B72:M72" si="26">(8000*6)+(4000*4)</f>
        <v>64000</v>
      </c>
      <c r="C72" s="22">
        <f t="shared" si="26"/>
        <v>64000</v>
      </c>
      <c r="D72" s="22">
        <f t="shared" si="26"/>
        <v>64000</v>
      </c>
      <c r="E72" s="22">
        <f t="shared" si="26"/>
        <v>64000</v>
      </c>
      <c r="F72" s="22">
        <f t="shared" si="26"/>
        <v>64000</v>
      </c>
      <c r="G72" s="22">
        <f t="shared" si="26"/>
        <v>64000</v>
      </c>
      <c r="H72" s="22">
        <f t="shared" si="26"/>
        <v>64000</v>
      </c>
      <c r="I72" s="22">
        <f t="shared" si="26"/>
        <v>64000</v>
      </c>
      <c r="J72" s="22">
        <f t="shared" si="26"/>
        <v>64000</v>
      </c>
      <c r="K72" s="22">
        <f t="shared" si="26"/>
        <v>64000</v>
      </c>
      <c r="L72" s="22">
        <f t="shared" si="26"/>
        <v>64000</v>
      </c>
      <c r="M72" s="22">
        <f t="shared" si="26"/>
        <v>64000</v>
      </c>
      <c r="N72" s="22">
        <f t="shared" ref="N72:N80" si="27">SUM(B72:M72)</f>
        <v>768000</v>
      </c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1:25">
      <c r="A73" s="23" t="s">
        <v>23</v>
      </c>
      <c r="B73" s="24">
        <v>4166.666666666667</v>
      </c>
      <c r="C73" s="24">
        <v>4166.666666666667</v>
      </c>
      <c r="D73" s="24">
        <v>4166.666666666667</v>
      </c>
      <c r="E73" s="24">
        <v>4166.666666666667</v>
      </c>
      <c r="F73" s="24">
        <v>4166.666666666667</v>
      </c>
      <c r="G73" s="24">
        <v>4166.666666666667</v>
      </c>
      <c r="H73" s="24">
        <v>4166.666666666667</v>
      </c>
      <c r="I73" s="24">
        <v>4166.666666666667</v>
      </c>
      <c r="J73" s="24">
        <v>4166.666666666667</v>
      </c>
      <c r="K73" s="24">
        <v>4166.666666666667</v>
      </c>
      <c r="L73" s="24">
        <v>4166.666666666667</v>
      </c>
      <c r="M73" s="24">
        <v>4166.666666666667</v>
      </c>
      <c r="N73" s="22">
        <f t="shared" si="27"/>
        <v>49999.999999999993</v>
      </c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5">
      <c r="A74" s="21" t="s">
        <v>24</v>
      </c>
      <c r="B74" s="22">
        <v>22916.666666666668</v>
      </c>
      <c r="C74" s="22">
        <v>22916.666666666668</v>
      </c>
      <c r="D74" s="22">
        <v>22916.666666666668</v>
      </c>
      <c r="E74" s="22">
        <v>22916.666666666668</v>
      </c>
      <c r="F74" s="22">
        <v>22916.666666666668</v>
      </c>
      <c r="G74" s="22">
        <v>22916.666666666668</v>
      </c>
      <c r="H74" s="22">
        <v>22916.666666666668</v>
      </c>
      <c r="I74" s="22">
        <v>22916.666666666668</v>
      </c>
      <c r="J74" s="22">
        <v>22916.666666666668</v>
      </c>
      <c r="K74" s="22">
        <v>22916.666666666668</v>
      </c>
      <c r="L74" s="22">
        <v>22916.666666666668</v>
      </c>
      <c r="M74" s="22">
        <v>22916.666666666668</v>
      </c>
      <c r="N74" s="22">
        <f t="shared" si="27"/>
        <v>274999.99999999994</v>
      </c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1:25">
      <c r="A75" s="21" t="s">
        <v>26</v>
      </c>
      <c r="B75" s="22">
        <v>2500</v>
      </c>
      <c r="C75" s="22">
        <v>2500</v>
      </c>
      <c r="D75" s="22">
        <v>2500</v>
      </c>
      <c r="E75" s="22">
        <v>2500</v>
      </c>
      <c r="F75" s="22">
        <v>2500</v>
      </c>
      <c r="G75" s="22">
        <v>2500</v>
      </c>
      <c r="H75" s="22">
        <v>2500</v>
      </c>
      <c r="I75" s="22">
        <v>2500</v>
      </c>
      <c r="J75" s="22">
        <v>2500</v>
      </c>
      <c r="K75" s="22">
        <v>2500</v>
      </c>
      <c r="L75" s="22">
        <v>2500</v>
      </c>
      <c r="M75" s="22">
        <v>2500</v>
      </c>
      <c r="N75" s="22">
        <f t="shared" si="27"/>
        <v>30000</v>
      </c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5">
      <c r="A76" s="21" t="s">
        <v>27</v>
      </c>
      <c r="B76" s="22">
        <v>416.66666666666669</v>
      </c>
      <c r="C76" s="22">
        <v>416.66666666666669</v>
      </c>
      <c r="D76" s="22">
        <v>416.66666666666669</v>
      </c>
      <c r="E76" s="22">
        <v>416.66666666666669</v>
      </c>
      <c r="F76" s="22">
        <v>416.66666666666669</v>
      </c>
      <c r="G76" s="22">
        <v>416.66666666666669</v>
      </c>
      <c r="H76" s="22">
        <v>416.66666666666669</v>
      </c>
      <c r="I76" s="22">
        <v>416.66666666666669</v>
      </c>
      <c r="J76" s="22">
        <v>416.66666666666669</v>
      </c>
      <c r="K76" s="22">
        <v>416.66666666666669</v>
      </c>
      <c r="L76" s="22">
        <v>416.66666666666669</v>
      </c>
      <c r="M76" s="22">
        <v>416.66666666666669</v>
      </c>
      <c r="N76" s="22">
        <f t="shared" si="27"/>
        <v>5000</v>
      </c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1:25">
      <c r="A77" s="21" t="s">
        <v>28</v>
      </c>
      <c r="B77" s="24">
        <v>8333.3333333333339</v>
      </c>
      <c r="C77" s="24">
        <v>8333.3333333333339</v>
      </c>
      <c r="D77" s="24">
        <v>8333.3333333333339</v>
      </c>
      <c r="E77" s="24">
        <v>8333.3333333333303</v>
      </c>
      <c r="F77" s="24">
        <v>8333.3333333333303</v>
      </c>
      <c r="G77" s="24">
        <v>8333.3333333333303</v>
      </c>
      <c r="H77" s="24">
        <v>8333.3333333333303</v>
      </c>
      <c r="I77" s="24">
        <v>8333.3333333333303</v>
      </c>
      <c r="J77" s="24">
        <v>8333.3333333333303</v>
      </c>
      <c r="K77" s="24">
        <v>8333.3333333333303</v>
      </c>
      <c r="L77" s="24">
        <v>8333.3333333333303</v>
      </c>
      <c r="M77" s="24">
        <v>8333.3333333333303</v>
      </c>
      <c r="N77" s="22">
        <f t="shared" si="27"/>
        <v>99999.999999999956</v>
      </c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1:25">
      <c r="A78" s="21" t="s">
        <v>29</v>
      </c>
      <c r="B78" s="22">
        <f t="shared" ref="B78:M78" si="28">20833.33333 +10416.67+1250+6250</f>
        <v>38750.00333</v>
      </c>
      <c r="C78" s="22">
        <f t="shared" si="28"/>
        <v>38750.00333</v>
      </c>
      <c r="D78" s="22">
        <f t="shared" si="28"/>
        <v>38750.00333</v>
      </c>
      <c r="E78" s="22">
        <f t="shared" si="28"/>
        <v>38750.00333</v>
      </c>
      <c r="F78" s="22">
        <f t="shared" si="28"/>
        <v>38750.00333</v>
      </c>
      <c r="G78" s="22">
        <f t="shared" si="28"/>
        <v>38750.00333</v>
      </c>
      <c r="H78" s="22">
        <f t="shared" si="28"/>
        <v>38750.00333</v>
      </c>
      <c r="I78" s="22">
        <f t="shared" si="28"/>
        <v>38750.00333</v>
      </c>
      <c r="J78" s="22">
        <f t="shared" si="28"/>
        <v>38750.00333</v>
      </c>
      <c r="K78" s="22">
        <f t="shared" si="28"/>
        <v>38750.00333</v>
      </c>
      <c r="L78" s="22">
        <f t="shared" si="28"/>
        <v>38750.00333</v>
      </c>
      <c r="M78" s="22">
        <f t="shared" si="28"/>
        <v>38750.00333</v>
      </c>
      <c r="N78" s="22">
        <f t="shared" si="27"/>
        <v>465000.03995999991</v>
      </c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>
      <c r="A79" s="26" t="s">
        <v>30</v>
      </c>
      <c r="B79" s="27">
        <v>18750</v>
      </c>
      <c r="C79" s="27">
        <v>18750</v>
      </c>
      <c r="D79" s="27">
        <v>18750</v>
      </c>
      <c r="E79" s="27">
        <v>18750</v>
      </c>
      <c r="F79" s="27">
        <v>18750</v>
      </c>
      <c r="G79" s="27">
        <v>18750</v>
      </c>
      <c r="H79" s="27">
        <v>18750</v>
      </c>
      <c r="I79" s="27">
        <v>18750</v>
      </c>
      <c r="J79" s="27">
        <v>18750</v>
      </c>
      <c r="K79" s="27">
        <v>18750</v>
      </c>
      <c r="L79" s="27">
        <v>18750</v>
      </c>
      <c r="M79" s="27">
        <v>18750</v>
      </c>
      <c r="N79" s="28">
        <f t="shared" si="27"/>
        <v>225000</v>
      </c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>
      <c r="A80" s="29" t="s">
        <v>31</v>
      </c>
      <c r="B80" s="30">
        <v>12500</v>
      </c>
      <c r="C80" s="31">
        <v>12500</v>
      </c>
      <c r="D80" s="31">
        <v>12500</v>
      </c>
      <c r="E80" s="31">
        <v>12500</v>
      </c>
      <c r="F80" s="31">
        <v>12500</v>
      </c>
      <c r="G80" s="31">
        <v>12500</v>
      </c>
      <c r="H80" s="31">
        <v>12500</v>
      </c>
      <c r="I80" s="31">
        <v>12500</v>
      </c>
      <c r="J80" s="31">
        <v>12500</v>
      </c>
      <c r="K80" s="31">
        <v>12500</v>
      </c>
      <c r="L80" s="31">
        <v>12500</v>
      </c>
      <c r="M80" s="31">
        <v>12500</v>
      </c>
      <c r="N80" s="28">
        <f t="shared" si="27"/>
        <v>150000</v>
      </c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>
      <c r="A81" s="21"/>
      <c r="B81" s="32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33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>
      <c r="A82" s="34"/>
      <c r="B82" s="35"/>
      <c r="C82" s="35"/>
      <c r="D82" s="36"/>
      <c r="E82" s="35"/>
      <c r="F82" s="35"/>
      <c r="G82" s="35"/>
      <c r="H82" s="35"/>
      <c r="I82" s="35"/>
      <c r="J82" s="35"/>
      <c r="K82" s="35"/>
      <c r="L82" s="35"/>
      <c r="M82" s="35"/>
      <c r="N82" s="37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>
      <c r="A83" s="38" t="s">
        <v>20</v>
      </c>
      <c r="B83" s="33">
        <f t="shared" ref="B83:N83" si="29">SUM(B72:B79)</f>
        <v>159833.33666333335</v>
      </c>
      <c r="C83" s="33">
        <f t="shared" si="29"/>
        <v>159833.33666333335</v>
      </c>
      <c r="D83" s="39">
        <f t="shared" si="29"/>
        <v>159833.33666333335</v>
      </c>
      <c r="E83" s="33">
        <f t="shared" si="29"/>
        <v>159833.33666333335</v>
      </c>
      <c r="F83" s="33">
        <f t="shared" si="29"/>
        <v>159833.33666333335</v>
      </c>
      <c r="G83" s="33">
        <f t="shared" si="29"/>
        <v>159833.33666333335</v>
      </c>
      <c r="H83" s="33">
        <f t="shared" si="29"/>
        <v>159833.33666333335</v>
      </c>
      <c r="I83" s="33">
        <f t="shared" si="29"/>
        <v>159833.33666333335</v>
      </c>
      <c r="J83" s="33">
        <f t="shared" si="29"/>
        <v>159833.33666333335</v>
      </c>
      <c r="K83" s="33">
        <f t="shared" si="29"/>
        <v>159833.33666333335</v>
      </c>
      <c r="L83" s="33">
        <f t="shared" si="29"/>
        <v>159833.33666333335</v>
      </c>
      <c r="M83" s="33">
        <f t="shared" si="29"/>
        <v>159833.33666333335</v>
      </c>
      <c r="N83" s="33">
        <f t="shared" si="29"/>
        <v>1918000.03996</v>
      </c>
      <c r="O83" s="53">
        <f>(N83*0.65)+N83</f>
        <v>3164700.0659340001</v>
      </c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>
      <c r="A84" s="40" t="s">
        <v>32</v>
      </c>
      <c r="B84" s="41">
        <f>B83</f>
        <v>159833.33666333335</v>
      </c>
      <c r="C84" s="41">
        <f t="shared" ref="C84:M84" si="30">SUM($B83:C83)</f>
        <v>319666.6733266667</v>
      </c>
      <c r="D84" s="41">
        <f t="shared" si="30"/>
        <v>479500.00999000005</v>
      </c>
      <c r="E84" s="41">
        <f t="shared" si="30"/>
        <v>639333.3466533334</v>
      </c>
      <c r="F84" s="42">
        <f t="shared" si="30"/>
        <v>799166.68331666675</v>
      </c>
      <c r="G84" s="42">
        <f t="shared" si="30"/>
        <v>959000.0199800001</v>
      </c>
      <c r="H84" s="42">
        <f t="shared" si="30"/>
        <v>1118833.3566433336</v>
      </c>
      <c r="I84" s="42">
        <f t="shared" si="30"/>
        <v>1278666.6933066668</v>
      </c>
      <c r="J84" s="42">
        <f t="shared" si="30"/>
        <v>1438500.02997</v>
      </c>
      <c r="K84" s="42">
        <f t="shared" si="30"/>
        <v>1598333.3666333333</v>
      </c>
      <c r="L84" s="42">
        <f t="shared" si="30"/>
        <v>1758166.7032966665</v>
      </c>
      <c r="M84" s="42">
        <f t="shared" si="30"/>
        <v>1918000.0399599997</v>
      </c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1:25" ht="15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>
      <c r="A86" s="94" t="s">
        <v>33</v>
      </c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2"/>
      <c r="N86" s="45" t="s">
        <v>20</v>
      </c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1:25">
      <c r="A87" s="47" t="s">
        <v>34</v>
      </c>
      <c r="B87" s="48">
        <f>'Revenue assumptions'!$D$7*'Revenue assumptions'!$D$6</f>
        <v>8970000</v>
      </c>
      <c r="C87" s="48">
        <f t="shared" ref="C87:M87" si="31">(B87*0.05)+B87</f>
        <v>9418500</v>
      </c>
      <c r="D87" s="48">
        <f t="shared" si="31"/>
        <v>9889425</v>
      </c>
      <c r="E87" s="48">
        <f t="shared" si="31"/>
        <v>10383896.25</v>
      </c>
      <c r="F87" s="48">
        <f t="shared" si="31"/>
        <v>10903091.0625</v>
      </c>
      <c r="G87" s="48">
        <f t="shared" si="31"/>
        <v>11448245.615625</v>
      </c>
      <c r="H87" s="48">
        <f t="shared" si="31"/>
        <v>12020657.89640625</v>
      </c>
      <c r="I87" s="48">
        <f t="shared" si="31"/>
        <v>12621690.791226562</v>
      </c>
      <c r="J87" s="48">
        <f t="shared" si="31"/>
        <v>13252775.33078789</v>
      </c>
      <c r="K87" s="48">
        <f t="shared" si="31"/>
        <v>13915414.097327285</v>
      </c>
      <c r="L87" s="48">
        <f t="shared" si="31"/>
        <v>14611184.802193649</v>
      </c>
      <c r="M87" s="48">
        <f t="shared" si="31"/>
        <v>15341744.042303331</v>
      </c>
      <c r="N87" s="33">
        <f>SUM(B87:M87)</f>
        <v>142776624.88836998</v>
      </c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>
      <c r="A88" s="47" t="s">
        <v>36</v>
      </c>
      <c r="B88" s="50">
        <f>('Revenue assumptions'!$D$7*'Revenue assumptions'!$D$8)*'Revenue assumptions'!$D$12</f>
        <v>1950000</v>
      </c>
      <c r="C88" s="50">
        <f t="shared" ref="C88:M88" si="32">B88</f>
        <v>1950000</v>
      </c>
      <c r="D88" s="50">
        <f t="shared" si="32"/>
        <v>1950000</v>
      </c>
      <c r="E88" s="50">
        <f t="shared" si="32"/>
        <v>1950000</v>
      </c>
      <c r="F88" s="50">
        <f t="shared" si="32"/>
        <v>1950000</v>
      </c>
      <c r="G88" s="50">
        <f t="shared" si="32"/>
        <v>1950000</v>
      </c>
      <c r="H88" s="50">
        <f t="shared" si="32"/>
        <v>1950000</v>
      </c>
      <c r="I88" s="50">
        <f t="shared" si="32"/>
        <v>1950000</v>
      </c>
      <c r="J88" s="50">
        <f t="shared" si="32"/>
        <v>1950000</v>
      </c>
      <c r="K88" s="50">
        <f t="shared" si="32"/>
        <v>1950000</v>
      </c>
      <c r="L88" s="50">
        <f t="shared" si="32"/>
        <v>1950000</v>
      </c>
      <c r="M88" s="50">
        <f t="shared" si="32"/>
        <v>1950000</v>
      </c>
      <c r="N88" s="33">
        <f>SUM(C88:M88)</f>
        <v>21450000</v>
      </c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1:25">
      <c r="A89" s="47" t="s">
        <v>37</v>
      </c>
      <c r="B89" s="50">
        <f>('Revenue assumptions'!$D$10*'Revenue assumptions'!$D$11)*'Revenue assumptions'!$D$13</f>
        <v>1871999.9999999998</v>
      </c>
      <c r="C89" s="50">
        <f t="shared" ref="C89:M89" si="33">B89</f>
        <v>1871999.9999999998</v>
      </c>
      <c r="D89" s="50">
        <f t="shared" si="33"/>
        <v>1871999.9999999998</v>
      </c>
      <c r="E89" s="50">
        <f t="shared" si="33"/>
        <v>1871999.9999999998</v>
      </c>
      <c r="F89" s="50">
        <f t="shared" si="33"/>
        <v>1871999.9999999998</v>
      </c>
      <c r="G89" s="50">
        <f t="shared" si="33"/>
        <v>1871999.9999999998</v>
      </c>
      <c r="H89" s="50">
        <f t="shared" si="33"/>
        <v>1871999.9999999998</v>
      </c>
      <c r="I89" s="50">
        <f t="shared" si="33"/>
        <v>1871999.9999999998</v>
      </c>
      <c r="J89" s="50">
        <f t="shared" si="33"/>
        <v>1871999.9999999998</v>
      </c>
      <c r="K89" s="50">
        <f t="shared" si="33"/>
        <v>1871999.9999999998</v>
      </c>
      <c r="L89" s="50">
        <f t="shared" si="33"/>
        <v>1871999.9999999998</v>
      </c>
      <c r="M89" s="50">
        <f t="shared" si="33"/>
        <v>1871999.9999999998</v>
      </c>
      <c r="N89" s="33">
        <f t="shared" ref="N89:N94" si="34">SUM(B89:M89)</f>
        <v>22463999.999999996</v>
      </c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>
      <c r="A90" s="47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33">
        <f t="shared" si="34"/>
        <v>0</v>
      </c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1:25">
      <c r="A91" s="47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33">
        <f t="shared" si="34"/>
        <v>0</v>
      </c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1:25">
      <c r="A92" s="47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33">
        <f t="shared" si="34"/>
        <v>0</v>
      </c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1:25">
      <c r="A93" s="51" t="s">
        <v>38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>
        <f t="shared" si="34"/>
        <v>0</v>
      </c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1:25">
      <c r="A94" s="38" t="s">
        <v>20</v>
      </c>
      <c r="B94" s="33">
        <f t="shared" ref="B94:D94" si="35">SUM(B88:B93)</f>
        <v>3822000</v>
      </c>
      <c r="C94" s="33">
        <f t="shared" si="35"/>
        <v>3822000</v>
      </c>
      <c r="D94" s="33">
        <f t="shared" si="35"/>
        <v>3822000</v>
      </c>
      <c r="E94" s="33">
        <f t="shared" ref="E94:M94" si="36">SUM(E87:E93)</f>
        <v>14205896.25</v>
      </c>
      <c r="F94" s="33">
        <f t="shared" si="36"/>
        <v>14725091.0625</v>
      </c>
      <c r="G94" s="33">
        <f t="shared" si="36"/>
        <v>15270245.615625</v>
      </c>
      <c r="H94" s="33">
        <f t="shared" si="36"/>
        <v>15842657.89640625</v>
      </c>
      <c r="I94" s="33">
        <f t="shared" si="36"/>
        <v>16443690.791226562</v>
      </c>
      <c r="J94" s="33">
        <f t="shared" si="36"/>
        <v>17074775.33078789</v>
      </c>
      <c r="K94" s="33">
        <f t="shared" si="36"/>
        <v>17737414.097327285</v>
      </c>
      <c r="L94" s="33">
        <f t="shared" si="36"/>
        <v>18433184.802193649</v>
      </c>
      <c r="M94" s="33">
        <f t="shared" si="36"/>
        <v>19163744.042303331</v>
      </c>
      <c r="N94" s="33">
        <f t="shared" si="34"/>
        <v>160362699.88836998</v>
      </c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1:25">
      <c r="A95" s="40" t="s">
        <v>32</v>
      </c>
      <c r="B95" s="41">
        <f>B94</f>
        <v>3822000</v>
      </c>
      <c r="C95" s="41">
        <f t="shared" ref="C95:M95" si="37">SUM($B94:C94)</f>
        <v>7644000</v>
      </c>
      <c r="D95" s="52">
        <f t="shared" si="37"/>
        <v>11466000</v>
      </c>
      <c r="E95" s="41">
        <f t="shared" si="37"/>
        <v>25671896.25</v>
      </c>
      <c r="F95" s="42">
        <f t="shared" si="37"/>
        <v>40396987.3125</v>
      </c>
      <c r="G95" s="42">
        <f t="shared" si="37"/>
        <v>55667232.928125001</v>
      </c>
      <c r="H95" s="42">
        <f t="shared" si="37"/>
        <v>71509890.824531257</v>
      </c>
      <c r="I95" s="42">
        <f t="shared" si="37"/>
        <v>87953581.615757823</v>
      </c>
      <c r="J95" s="42">
        <f t="shared" si="37"/>
        <v>105028356.94654572</v>
      </c>
      <c r="K95" s="42">
        <f t="shared" si="37"/>
        <v>122765771.04387301</v>
      </c>
      <c r="L95" s="42">
        <f t="shared" si="37"/>
        <v>141198955.84606665</v>
      </c>
      <c r="M95" s="42">
        <f t="shared" si="37"/>
        <v>160362699.88836998</v>
      </c>
      <c r="N95" s="53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 ht="15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1:25">
      <c r="A97" s="54" t="s">
        <v>39</v>
      </c>
      <c r="B97" s="55">
        <f t="shared" ref="B97:N97" si="38">B94-B83</f>
        <v>3662166.6633366668</v>
      </c>
      <c r="C97" s="56">
        <f t="shared" si="38"/>
        <v>3662166.6633366668</v>
      </c>
      <c r="D97" s="55">
        <f t="shared" si="38"/>
        <v>3662166.6633366668</v>
      </c>
      <c r="E97" s="55">
        <f t="shared" si="38"/>
        <v>14046062.913336666</v>
      </c>
      <c r="F97" s="55">
        <f t="shared" si="38"/>
        <v>14565257.725836666</v>
      </c>
      <c r="G97" s="55">
        <f t="shared" si="38"/>
        <v>15110412.278961666</v>
      </c>
      <c r="H97" s="55">
        <f t="shared" si="38"/>
        <v>15682824.559742916</v>
      </c>
      <c r="I97" s="55">
        <f t="shared" si="38"/>
        <v>16283857.454563228</v>
      </c>
      <c r="J97" s="55">
        <f t="shared" si="38"/>
        <v>16914941.994124558</v>
      </c>
      <c r="K97" s="55">
        <f t="shared" si="38"/>
        <v>17577580.760663953</v>
      </c>
      <c r="L97" s="55">
        <f t="shared" si="38"/>
        <v>18273351.465530317</v>
      </c>
      <c r="M97" s="55">
        <f t="shared" si="38"/>
        <v>19003910.705639999</v>
      </c>
      <c r="N97" s="53">
        <f t="shared" si="38"/>
        <v>158444699.84840998</v>
      </c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ht="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1:25" ht="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1:25" ht="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1:25" ht="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1:25" ht="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1:25" ht="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 ht="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1:25" ht="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 ht="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1:25" ht="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1:25" ht="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1:25" ht="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1:25" ht="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1:25" ht="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1:25" ht="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1:25" ht="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 ht="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1:25" ht="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:25" ht="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ht="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 ht="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1:25" ht="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 ht="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1:25" ht="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1:25" ht="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1:25" ht="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:25" ht="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1:25" ht="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1:25" ht="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1:25" ht="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1:25" ht="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1:25" ht="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1:25" ht="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1:25" ht="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1:25" ht="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1:25" ht="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 ht="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1:25" ht="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:25" ht="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1:25" ht="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1:25" ht="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1:25" ht="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 ht="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1:25" ht="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1:25" ht="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spans="1:25" ht="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1:25" ht="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1:25" ht="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1:25" ht="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1:25" ht="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1:25" ht="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1:25" ht="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1:25" ht="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spans="1:25" ht="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1:25" ht="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spans="1:25" ht="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1:25" ht="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spans="1:25" ht="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1:25" ht="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1:25" ht="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1:25" ht="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1:25" ht="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1:25" ht="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1:25" ht="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1:25" ht="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1:25" ht="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1:25" ht="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spans="1:25" ht="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1:25" ht="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spans="1:25" ht="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1:25" ht="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1:25" ht="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1:25" ht="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1:25" ht="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1:25" ht="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spans="1:25" ht="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spans="1:25" ht="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spans="1:25" ht="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spans="1:25" ht="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spans="1:25" ht="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spans="1:25" ht="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spans="1:25" ht="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spans="1:25" ht="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spans="1:25" ht="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spans="1:25" ht="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spans="1:25" ht="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spans="1:25" ht="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spans="1:25" ht="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spans="1:25" ht="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spans="1:25" ht="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spans="1:25" ht="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spans="1:25" ht="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1:25" ht="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spans="1:25" ht="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spans="1:25" ht="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spans="1:25" ht="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1:25" ht="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spans="1:25" ht="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spans="1:25" ht="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1:25" ht="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1:25" ht="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1:25" ht="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1:25" ht="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1:25" ht="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1:25" ht="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1:25" ht="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1:25" ht="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1:25" ht="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1:25" ht="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1:25" ht="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1:25" ht="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1:25" ht="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1:25" ht="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1:25" ht="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1:25" ht="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1:25" ht="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1:25" ht="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1:25" ht="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1:25" ht="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1:25" ht="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1:25" ht="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1:25" ht="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1:25" ht="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1:25" ht="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1:25" ht="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1:25" ht="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1:25" ht="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1:25" ht="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1:25" ht="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1:25" ht="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1:25" ht="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1:25" ht="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1:25" ht="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1:25" ht="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1:25" ht="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1:25" ht="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1:25" ht="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:25" ht="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1:25" ht="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:25" ht="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1:25" ht="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1:25" ht="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1:25" ht="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1:25" ht="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1:25" ht="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1:25" ht="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1:25" ht="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1:25" ht="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1:25" ht="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1:25" ht="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1:25" ht="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1:25" ht="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1:25" ht="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1:25" ht="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1:25" ht="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1:25" ht="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1:25" ht="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1:25" ht="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1:25" ht="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1:25" ht="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1:25" ht="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1:25" ht="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1:25" ht="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1:25" ht="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1:25" ht="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1:25" ht="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1:25" ht="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1:25" ht="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1:25" ht="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1:25" ht="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1:25" ht="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1:25" ht="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1:25" ht="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1:25" ht="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1:25" ht="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1:25" ht="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1:25" ht="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1:25" ht="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1:25" ht="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1:25" ht="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1:25" ht="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1:25" ht="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1:25" ht="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1:25" ht="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1:25" ht="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1:25" ht="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1:25" ht="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1:25" ht="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1:25" ht="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1:25" ht="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1:25" ht="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1:25" ht="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1:25" ht="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1:25" ht="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1:25" ht="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1:25" ht="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1:25" ht="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1:25" ht="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1:25" ht="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1:25" ht="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1:25" ht="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1:25" ht="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1:25" ht="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1:25" ht="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1:25" ht="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1:25" ht="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1:25" ht="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1:25" ht="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1:25" ht="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1:25" ht="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1:25" ht="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1:25" ht="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1:25" ht="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1:25" ht="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1:25" ht="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1:25" ht="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1:25" ht="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1:25" ht="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1:25" ht="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1:25" ht="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1:25" ht="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1:25" ht="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1:25" ht="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1:25" ht="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1:25" ht="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1:25" ht="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1:25" ht="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1:25" ht="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1:25" ht="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1:25" ht="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1:25" ht="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1:25" ht="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1:25" ht="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1:25" ht="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1:25" ht="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1:25" ht="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1:25" ht="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1:25" ht="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1:25" ht="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1:25" ht="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1:25" ht="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1:25" ht="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1:25" ht="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1:25" ht="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1:25" ht="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1:25" ht="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1:25" ht="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1:25" ht="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1:25" ht="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1:25" ht="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1:25" ht="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1:25" ht="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1:25" ht="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1:25" ht="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1:25" ht="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1:25" ht="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1:25" ht="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1:25" ht="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1:25" ht="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1:25" ht="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1:25" ht="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1:25" ht="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1:25" ht="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1:25" ht="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1:25" ht="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1:25" ht="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1:25" ht="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1:25" ht="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1:25" ht="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1:25" ht="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1:25" ht="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1:25" ht="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1:25" ht="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1:25" ht="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1:25" ht="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1:25" ht="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1:25" ht="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1:25" ht="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1:25" ht="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1:25" ht="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1:25" ht="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1:25" ht="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1:25" ht="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1:25" ht="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1:25" ht="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1:25" ht="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1:25" ht="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1:25" ht="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1:25" ht="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1:25" ht="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1:25" ht="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 spans="1:25" ht="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 spans="1:25" ht="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 spans="1:25" ht="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 spans="1:25" ht="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 spans="1:25" ht="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 spans="1:25" ht="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 spans="1:25" ht="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 spans="1:25" ht="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 spans="1:25" ht="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 spans="1:25" ht="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 spans="1:25" ht="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 spans="1:25" ht="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 spans="1:25" ht="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 spans="1:25" ht="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 spans="1:25" ht="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 spans="1:25" ht="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 spans="1:25" ht="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 spans="1:25" ht="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 spans="1:25" ht="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 spans="1:25" ht="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 spans="1:25" ht="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 spans="1:25" ht="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 spans="1:25" ht="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 spans="1:25" ht="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 spans="1:25" ht="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</row>
    <row r="414" spans="1:25" ht="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 spans="1:25" ht="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 spans="1:25" ht="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 spans="1:25" ht="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 spans="1:25" ht="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 spans="1:25" ht="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 spans="1:25" ht="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 spans="1:25" ht="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 spans="1:25" ht="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 spans="1:25" ht="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 spans="1:25" ht="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 spans="1:25" ht="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 spans="1:25" ht="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 spans="1:25" ht="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 spans="1:25" ht="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 spans="1:25" ht="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 spans="1:25" ht="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 spans="1:25" ht="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 spans="1:25" ht="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 spans="1:25" ht="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 spans="1:25" ht="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 spans="1:25" ht="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 spans="1:25" ht="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 spans="1:25" ht="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 spans="1:25" ht="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 spans="1:25" ht="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 spans="1:25" ht="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 spans="1:25" ht="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 spans="1:25" ht="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 spans="1:25" ht="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 spans="1:25" ht="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 spans="1:25" ht="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 spans="1:25" ht="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 spans="1:25" ht="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 spans="1:25" ht="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 spans="1:25" ht="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 spans="1:25" ht="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 spans="1:25" ht="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 spans="1:25" ht="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 spans="1:25" ht="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 spans="1:25" ht="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 spans="1:25" ht="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 spans="1:25" ht="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 spans="1:25" ht="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 spans="1:25" ht="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 spans="1:25" ht="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 spans="1:25" ht="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1:25" ht="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 spans="1:25" ht="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 spans="1:25" ht="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 spans="1:25" ht="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 spans="1:25" ht="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 spans="1:25" ht="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 spans="1:25" ht="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 spans="1:25" ht="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 spans="1:25" ht="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 spans="1:25" ht="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 spans="1:25" ht="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 spans="1:25" ht="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 spans="1:25" ht="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 spans="1:25" ht="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 spans="1:25" ht="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 spans="1:25" ht="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 spans="1:25" ht="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 spans="1:25" ht="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 spans="1:25" ht="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 spans="1:25" ht="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 spans="1:25" ht="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 spans="1:25" ht="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 spans="1:25" ht="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 spans="1:25" ht="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 spans="1:25" ht="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 spans="1:25" ht="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 spans="1:25" ht="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 spans="1:25" ht="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 spans="1:25" ht="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 spans="1:25" ht="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 spans="1:25" ht="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 spans="1:25" ht="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 spans="1:25" ht="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 spans="1:25" ht="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 spans="1:25" ht="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 spans="1:25" ht="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 spans="1:25" ht="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 spans="1:25" ht="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 spans="1:25" ht="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 spans="1:25" ht="1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 spans="1:25" ht="1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 spans="1:25" ht="1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</row>
    <row r="503" spans="1:25" ht="1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</row>
    <row r="504" spans="1:25" ht="1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</row>
    <row r="505" spans="1:25" ht="1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</row>
    <row r="506" spans="1:25" ht="1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</row>
    <row r="507" spans="1:25" ht="1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</row>
    <row r="508" spans="1:25" ht="1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</row>
    <row r="509" spans="1:25" ht="1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</row>
    <row r="510" spans="1:25" ht="1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</row>
    <row r="511" spans="1:25" ht="1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</row>
    <row r="512" spans="1:25" ht="1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</row>
    <row r="513" spans="1:25" ht="1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</row>
    <row r="514" spans="1:25" ht="1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</row>
    <row r="515" spans="1:25" ht="1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</row>
    <row r="516" spans="1:25" ht="1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</row>
    <row r="517" spans="1:25" ht="1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</row>
    <row r="518" spans="1:25" ht="1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</row>
    <row r="519" spans="1:25" ht="1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</row>
    <row r="520" spans="1:25" ht="1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</row>
    <row r="521" spans="1:25" ht="1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 spans="1:25" ht="1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 spans="1:25" ht="1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 spans="1:25" ht="1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 spans="1:25" ht="1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  <row r="526" spans="1:25" ht="1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</row>
    <row r="527" spans="1:25" ht="1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 spans="1:25" ht="1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</row>
    <row r="529" spans="1:25" ht="1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</row>
    <row r="530" spans="1:25" ht="1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</row>
    <row r="531" spans="1:25" ht="1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</row>
    <row r="532" spans="1:25" ht="1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</row>
    <row r="533" spans="1:25" ht="1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</row>
    <row r="534" spans="1:25" ht="1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</row>
    <row r="535" spans="1:25" ht="1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</row>
    <row r="536" spans="1:25" ht="1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</row>
    <row r="537" spans="1:25" ht="1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</row>
    <row r="538" spans="1:25" ht="1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</row>
    <row r="539" spans="1:25" ht="1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</row>
    <row r="540" spans="1:25" ht="1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</row>
    <row r="541" spans="1:25" ht="1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</row>
    <row r="542" spans="1:25" ht="1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</row>
    <row r="543" spans="1:25" ht="1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</row>
    <row r="544" spans="1:25" ht="1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</row>
    <row r="545" spans="1:25" ht="1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</row>
    <row r="546" spans="1:25" ht="1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</row>
    <row r="547" spans="1:25" ht="1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</row>
    <row r="548" spans="1:25" ht="1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</row>
    <row r="549" spans="1:25" ht="1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</row>
    <row r="550" spans="1:25" ht="1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</row>
    <row r="551" spans="1:25" ht="1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</row>
    <row r="552" spans="1:25" ht="1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</row>
    <row r="553" spans="1:25" ht="1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</row>
    <row r="554" spans="1:25" ht="1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 spans="1:25" ht="1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 spans="1:25" ht="1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 spans="1:25" ht="1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 spans="1:25" ht="1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 spans="1:25" ht="1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 spans="1:25" ht="1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 spans="1:25" ht="1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 spans="1:25" ht="1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 spans="1:25" ht="1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 spans="1:25" ht="1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 spans="1:25" ht="1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 spans="1:25" ht="1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 spans="1:25" ht="1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 spans="1:25" ht="1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 spans="1:25" ht="1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 spans="1:25" ht="1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 spans="1:25" ht="1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 spans="1:25" ht="1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1:25" ht="1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 spans="1:25" ht="1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 spans="1:25" ht="1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1:25" ht="1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 spans="1:25" ht="1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 spans="1:25" ht="1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 spans="1:25" ht="1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 spans="1:25" ht="1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 spans="1:25" ht="1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 spans="1:25" ht="1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 spans="1:25" ht="1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 spans="1:25" ht="1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 spans="1:25" ht="1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 spans="1:25" ht="1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 spans="1:25" ht="1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 spans="1:25" ht="1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 spans="1:25" ht="1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 spans="1:25" ht="1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 spans="1:25" ht="1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 spans="1:25" ht="1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1:25" ht="1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1:25" ht="1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 spans="1:25" ht="1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1:25" ht="1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1:25" ht="1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1:25" ht="1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1:25" ht="1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1:25" ht="1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1:25" ht="1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1:25" ht="1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1:25" ht="1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1:25" ht="1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1:25" ht="1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1:25" ht="1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 spans="1:25" ht="1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 spans="1:25" ht="1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1:25" ht="1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 spans="1:25" ht="1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 spans="1:25" ht="1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 spans="1:25" ht="1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 spans="1:25" ht="1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 spans="1:25" ht="1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 spans="1:25" ht="1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 spans="1:25" ht="1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 spans="1:25" ht="1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 spans="1:25" ht="1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 spans="1:25" ht="1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 spans="1:25" ht="1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 spans="1:25" ht="1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 spans="1:25" ht="1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 spans="1:25" ht="1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 spans="1:25" ht="1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 spans="1:25" ht="1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 spans="1:25" ht="1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 spans="1:25" ht="1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 spans="1:25" ht="1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 spans="1:25" ht="1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1:25" ht="1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 spans="1:25" ht="1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 spans="1:25" ht="1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 spans="1:25" ht="1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 spans="1:25" ht="1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 spans="1:25" ht="1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 spans="1:25" ht="1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 spans="1:25" ht="1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 spans="1:25" ht="1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 spans="1:25" ht="1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 spans="1:25" ht="1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 spans="1:25" ht="1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 spans="1:25" ht="1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 spans="1:25" ht="1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 spans="1:25" ht="1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 spans="1:25" ht="1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 spans="1:25" ht="1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 spans="1:25" ht="1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 spans="1:25" ht="1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 spans="1:25" ht="1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 spans="1:25" ht="1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 spans="1:25" ht="1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 spans="1:25" ht="1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 spans="1:25" ht="1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 spans="1:25" ht="1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 spans="1:25" ht="1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 spans="1:25" ht="1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 spans="1:25" ht="1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 spans="1:25" ht="1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 spans="1:25" ht="1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 spans="1:25" ht="1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 spans="1:25" ht="1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 spans="1:25" ht="1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 spans="1:25" ht="1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1:25" ht="1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 spans="1:25" ht="1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 spans="1:25" ht="1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 spans="1:25" ht="1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 spans="1:25" ht="1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 spans="1:25" ht="1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 spans="1:25" ht="1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 spans="1:25" ht="1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 spans="1:25" ht="1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 spans="1:25" ht="1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 spans="1:25" ht="1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 spans="1:25" ht="1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 spans="1:25" ht="1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 spans="1:25" ht="1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 spans="1:25" ht="1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 spans="1:25" ht="1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 spans="1:25" ht="1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 spans="1:25" ht="1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 spans="1:25" ht="1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 spans="1:25" ht="1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 spans="1:25" ht="1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 spans="1:25" ht="1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 spans="1:25" ht="1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 spans="1:25" ht="1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 spans="1:25" ht="1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 spans="1:25" ht="1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 spans="1:25" ht="1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 spans="1:25" ht="1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 spans="1:25" ht="1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 spans="1:25" ht="1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 spans="1:25" ht="1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 spans="1:25" ht="1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 spans="1:25" ht="1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 spans="1:25" ht="1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 spans="1:25" ht="1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 spans="1:25" ht="1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 spans="1:25" ht="1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 spans="1:25" ht="1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 spans="1:25" ht="1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 spans="1:25" ht="1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 spans="1:25" ht="1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 spans="1:25" ht="1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 spans="1:25" ht="1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 spans="1:25" ht="1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 spans="1:25" ht="1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 spans="1:25" ht="1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 spans="1:25" ht="1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 spans="1:25" ht="1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 spans="1:25" ht="1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 spans="1:25" ht="1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 spans="1:25" ht="1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 spans="1:25" ht="1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 spans="1:25" ht="1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 spans="1:25" ht="1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 spans="1:25" ht="1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1:25" ht="1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 spans="1:25" ht="1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 spans="1:25" ht="1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 spans="1:25" ht="1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 spans="1:25" ht="1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 spans="1:25" ht="1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 spans="1:25" ht="1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 spans="1:25" ht="1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 spans="1:25" ht="1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 spans="1:25" ht="1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 spans="1:25" ht="1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 spans="1:25" ht="1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1" spans="1:25" ht="1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</row>
    <row r="732" spans="1:25" ht="1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</row>
    <row r="733" spans="1:25" ht="1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</row>
    <row r="734" spans="1:25" ht="1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</row>
    <row r="735" spans="1:25" ht="1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</row>
    <row r="736" spans="1:25" ht="1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</row>
    <row r="737" spans="1:25" ht="1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</row>
    <row r="738" spans="1:25" ht="1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</row>
    <row r="739" spans="1:25" ht="1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</row>
    <row r="740" spans="1:25" ht="1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</row>
    <row r="741" spans="1:25" ht="1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</row>
    <row r="742" spans="1:25" ht="1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</row>
    <row r="743" spans="1:25" ht="1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</row>
    <row r="744" spans="1:25" ht="1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</row>
    <row r="745" spans="1:25" ht="1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</row>
    <row r="746" spans="1:25" ht="1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</row>
    <row r="747" spans="1:25" ht="1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</row>
    <row r="748" spans="1:25" ht="1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</row>
    <row r="749" spans="1:25" ht="1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</row>
    <row r="750" spans="1:25" ht="1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</row>
    <row r="751" spans="1:25" ht="1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</row>
    <row r="752" spans="1:25" ht="1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</row>
    <row r="753" spans="1:25" ht="1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 spans="1:25" ht="1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</row>
    <row r="755" spans="1:25" ht="1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</row>
    <row r="756" spans="1:25" ht="1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</row>
    <row r="757" spans="1:25" ht="1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</row>
    <row r="758" spans="1:25" ht="1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</row>
    <row r="759" spans="1:25" ht="1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</row>
    <row r="760" spans="1:25" ht="1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</row>
    <row r="761" spans="1:25" ht="1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</row>
    <row r="762" spans="1:25" ht="1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</row>
    <row r="763" spans="1:25" ht="1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</row>
    <row r="764" spans="1:25" ht="1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</row>
    <row r="765" spans="1:25" ht="1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</row>
    <row r="766" spans="1:25" ht="1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</row>
    <row r="767" spans="1:25" ht="1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</row>
    <row r="768" spans="1:25" ht="1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</row>
    <row r="769" spans="1:25" ht="1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</row>
    <row r="770" spans="1:25" ht="1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</row>
    <row r="771" spans="1:25" ht="1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</row>
    <row r="772" spans="1:25" ht="1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</row>
    <row r="773" spans="1:25" ht="1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</row>
    <row r="774" spans="1:25" ht="1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</row>
    <row r="775" spans="1:25" ht="1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</row>
    <row r="776" spans="1:25" ht="1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</row>
    <row r="777" spans="1:25" ht="1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</row>
    <row r="778" spans="1:25" ht="1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</row>
    <row r="779" spans="1:25" ht="1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</row>
    <row r="780" spans="1:25" ht="1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</row>
    <row r="781" spans="1:25" ht="1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</row>
    <row r="782" spans="1:25" ht="1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</row>
    <row r="783" spans="1:25" ht="1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 spans="1:25" ht="1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</row>
    <row r="785" spans="1:25" ht="1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</row>
    <row r="786" spans="1:25" ht="1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</row>
    <row r="787" spans="1:25" ht="1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</row>
    <row r="788" spans="1:25" ht="1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</row>
    <row r="789" spans="1:25" ht="1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</row>
    <row r="790" spans="1:25" ht="1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</row>
    <row r="791" spans="1:25" ht="1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</row>
    <row r="792" spans="1:25" ht="1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</row>
    <row r="793" spans="1:25" ht="1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</row>
    <row r="794" spans="1:25" ht="1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</row>
    <row r="795" spans="1:25" ht="1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</row>
    <row r="796" spans="1:25" ht="1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</row>
    <row r="797" spans="1:25" ht="1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</row>
    <row r="798" spans="1:25" ht="1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</row>
    <row r="799" spans="1:25" ht="1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</row>
    <row r="800" spans="1:25" ht="1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</row>
    <row r="801" spans="1:25" ht="1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</row>
    <row r="802" spans="1:25" ht="1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</row>
    <row r="803" spans="1:25" ht="1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</row>
    <row r="804" spans="1:25" ht="1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</row>
    <row r="805" spans="1:25" ht="1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</row>
    <row r="806" spans="1:25" ht="1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</row>
    <row r="807" spans="1:25" ht="1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</row>
    <row r="808" spans="1:25" ht="1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</row>
    <row r="809" spans="1:25" ht="1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</row>
    <row r="810" spans="1:25" ht="1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</row>
    <row r="811" spans="1:25" ht="1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</row>
    <row r="812" spans="1:25" ht="1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</row>
    <row r="813" spans="1:25" ht="1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</row>
    <row r="814" spans="1:25" ht="1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</row>
    <row r="815" spans="1:25" ht="1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</row>
    <row r="816" spans="1:25" ht="1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</row>
    <row r="817" spans="1:25" ht="1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</row>
    <row r="818" spans="1:25" ht="1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</row>
    <row r="819" spans="1:25" ht="1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</row>
    <row r="820" spans="1:25" ht="1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</row>
    <row r="821" spans="1:25" ht="1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 spans="1:25" ht="1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</row>
    <row r="823" spans="1:25" ht="1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</row>
    <row r="824" spans="1:25" ht="1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</row>
    <row r="825" spans="1:25" ht="1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</row>
    <row r="826" spans="1:25" ht="1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</row>
    <row r="827" spans="1:25" ht="1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</row>
    <row r="828" spans="1:25" ht="1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</row>
    <row r="829" spans="1:25" ht="1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</row>
    <row r="830" spans="1:25" ht="1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</row>
    <row r="831" spans="1:25" ht="1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</row>
    <row r="832" spans="1:25" ht="1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</row>
    <row r="833" spans="1:25" ht="1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</row>
    <row r="834" spans="1:25" ht="1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</row>
    <row r="835" spans="1:25" ht="1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</row>
    <row r="836" spans="1:25" ht="1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</row>
    <row r="837" spans="1:25" ht="1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</row>
    <row r="838" spans="1:25" ht="1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</row>
    <row r="839" spans="1:25" ht="1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</row>
    <row r="840" spans="1:25" ht="1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</row>
    <row r="841" spans="1:25" ht="1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</row>
    <row r="842" spans="1:25" ht="1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</row>
    <row r="843" spans="1:25" ht="1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</row>
    <row r="844" spans="1:25" ht="1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</row>
    <row r="845" spans="1:25" ht="1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</row>
    <row r="846" spans="1:25" ht="1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</row>
    <row r="847" spans="1:25" ht="1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</row>
    <row r="848" spans="1:25" ht="1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</row>
    <row r="849" spans="1:25" ht="1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</row>
    <row r="850" spans="1:25" ht="1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</row>
    <row r="851" spans="1:25" ht="1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</row>
    <row r="852" spans="1:25" ht="1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</row>
    <row r="853" spans="1:25" ht="1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</row>
    <row r="854" spans="1:25" ht="1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</row>
    <row r="855" spans="1:25" ht="1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</row>
    <row r="856" spans="1:25" ht="1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</row>
    <row r="857" spans="1:25" ht="1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</row>
    <row r="858" spans="1:25" ht="1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</row>
    <row r="859" spans="1:25" ht="1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</row>
    <row r="860" spans="1:25" ht="1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</row>
    <row r="861" spans="1:25" ht="1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</row>
    <row r="862" spans="1:25" ht="1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</row>
    <row r="863" spans="1:25" ht="1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</row>
    <row r="864" spans="1:25" ht="1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</row>
    <row r="865" spans="1:25" ht="1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 spans="1:25" ht="1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</row>
    <row r="867" spans="1:25" ht="1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</row>
    <row r="868" spans="1:25" ht="1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</row>
    <row r="869" spans="1:25" ht="1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</row>
    <row r="870" spans="1:25" ht="1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</row>
    <row r="871" spans="1:25" ht="1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</row>
    <row r="872" spans="1:25" ht="1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</row>
    <row r="873" spans="1:25" ht="1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</row>
    <row r="874" spans="1:25" ht="1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</row>
    <row r="875" spans="1:25" ht="1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</row>
    <row r="876" spans="1:25" ht="1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</row>
    <row r="877" spans="1:25" ht="1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</row>
    <row r="878" spans="1:25" ht="1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</row>
    <row r="879" spans="1:25" ht="1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</row>
    <row r="880" spans="1:25" ht="1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</row>
    <row r="881" spans="1:25" ht="1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</row>
    <row r="882" spans="1:25" ht="1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</row>
    <row r="883" spans="1:25" ht="1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</row>
    <row r="884" spans="1:25" ht="1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</row>
    <row r="885" spans="1:25" ht="1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</row>
    <row r="886" spans="1:25" ht="1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</row>
    <row r="887" spans="1:25" ht="1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</row>
    <row r="888" spans="1:25" ht="1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</row>
    <row r="889" spans="1:25" ht="1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</row>
    <row r="890" spans="1:25" ht="1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</row>
    <row r="891" spans="1:25" ht="1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</row>
    <row r="892" spans="1:25" ht="1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</row>
    <row r="893" spans="1:25" ht="1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</row>
    <row r="894" spans="1:25" ht="1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</row>
    <row r="895" spans="1:25" ht="1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</row>
    <row r="896" spans="1:25" ht="1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</row>
    <row r="897" spans="1:25" ht="1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</row>
    <row r="898" spans="1:25" ht="1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</row>
    <row r="899" spans="1:25" ht="1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</row>
    <row r="900" spans="1:25" ht="1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</row>
    <row r="901" spans="1:25" ht="1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</row>
    <row r="902" spans="1:25" ht="1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</row>
    <row r="903" spans="1:25" ht="1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</row>
    <row r="904" spans="1:25" ht="1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</row>
    <row r="905" spans="1:25" ht="1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</row>
    <row r="906" spans="1:25" ht="1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</row>
    <row r="907" spans="1:25" ht="1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</row>
    <row r="908" spans="1:25" ht="1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</row>
    <row r="909" spans="1:25" ht="1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</row>
    <row r="910" spans="1:25" ht="1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</row>
    <row r="911" spans="1:25" ht="1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</row>
    <row r="912" spans="1:25" ht="1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</row>
    <row r="913" spans="1:25" ht="1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</row>
    <row r="914" spans="1:25" ht="1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</row>
    <row r="915" spans="1:25" ht="1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</row>
    <row r="916" spans="1:25" ht="1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</row>
    <row r="917" spans="1:25" ht="1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</row>
    <row r="918" spans="1:25" ht="1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</row>
    <row r="919" spans="1:25" ht="1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</row>
    <row r="920" spans="1:25" ht="1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</row>
    <row r="921" spans="1:25" ht="1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</row>
    <row r="922" spans="1:25" ht="1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</row>
    <row r="923" spans="1:25" ht="1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</row>
    <row r="924" spans="1:25" ht="1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</row>
    <row r="925" spans="1:25" ht="1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</row>
    <row r="926" spans="1:25" ht="1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</row>
    <row r="927" spans="1:25" ht="1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</row>
    <row r="928" spans="1:25" ht="1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</row>
    <row r="929" spans="1:25" ht="1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</row>
    <row r="930" spans="1:25" ht="1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</row>
    <row r="931" spans="1:25" ht="1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</row>
    <row r="932" spans="1:25" ht="1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</row>
    <row r="933" spans="1:25" ht="1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</row>
    <row r="934" spans="1:25" ht="1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</row>
    <row r="935" spans="1:25" ht="1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</row>
    <row r="936" spans="1:25" ht="1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</row>
    <row r="937" spans="1:25" ht="1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</row>
    <row r="938" spans="1:25" ht="1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</row>
    <row r="939" spans="1:25" ht="1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</row>
    <row r="940" spans="1:25" ht="1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</row>
    <row r="941" spans="1:25" ht="1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</row>
    <row r="942" spans="1:25" ht="1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</row>
    <row r="943" spans="1:25" ht="1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</row>
    <row r="944" spans="1:25" ht="1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</row>
    <row r="945" spans="1:25" ht="1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</row>
    <row r="946" spans="1:25" ht="1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</row>
    <row r="947" spans="1:25" ht="1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</row>
    <row r="948" spans="1:25" ht="1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</row>
    <row r="949" spans="1:25" ht="1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</row>
    <row r="950" spans="1:25" ht="1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</row>
    <row r="951" spans="1:25" ht="1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</row>
    <row r="952" spans="1:25" ht="1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</row>
    <row r="953" spans="1:25" ht="1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</row>
    <row r="954" spans="1:25" ht="1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</row>
    <row r="955" spans="1:25" ht="1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</row>
    <row r="956" spans="1:25" ht="1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</row>
    <row r="957" spans="1:25" ht="1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</row>
    <row r="958" spans="1:25" ht="1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</row>
    <row r="959" spans="1:25" ht="1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</row>
    <row r="960" spans="1:25" ht="1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</row>
    <row r="961" spans="1:25" ht="1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</row>
    <row r="962" spans="1:25" ht="1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</row>
    <row r="963" spans="1:25" ht="1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</row>
    <row r="964" spans="1:25" ht="1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</row>
    <row r="965" spans="1:25" ht="1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</row>
    <row r="966" spans="1:25" ht="1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</row>
    <row r="967" spans="1:25" ht="1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</row>
    <row r="968" spans="1:25" ht="1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</row>
    <row r="969" spans="1:25" ht="1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</row>
    <row r="970" spans="1:25" ht="1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</row>
    <row r="971" spans="1:25" ht="1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</row>
    <row r="972" spans="1:25" ht="1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</row>
    <row r="973" spans="1:25" ht="1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</row>
    <row r="974" spans="1:25" ht="1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</row>
    <row r="975" spans="1:25" ht="1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</row>
    <row r="976" spans="1:25" ht="1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</row>
    <row r="977" spans="1:25" ht="1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</row>
    <row r="978" spans="1:25" ht="1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</row>
    <row r="979" spans="1:25" ht="1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</row>
    <row r="980" spans="1:25" ht="1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</row>
    <row r="981" spans="1:25" ht="1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</row>
    <row r="982" spans="1:25" ht="1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</row>
    <row r="983" spans="1:25" ht="1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</row>
    <row r="984" spans="1:25" ht="1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</row>
    <row r="985" spans="1:25" ht="1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</row>
    <row r="986" spans="1:25" ht="1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</row>
    <row r="987" spans="1:25" ht="1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</row>
    <row r="988" spans="1:25" ht="1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</row>
    <row r="989" spans="1:25" ht="1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</row>
    <row r="990" spans="1:25" ht="1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</row>
    <row r="991" spans="1:25" ht="1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</row>
    <row r="992" spans="1:25" ht="1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</row>
    <row r="993" spans="1:25" ht="1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</row>
    <row r="994" spans="1:25" ht="1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</row>
    <row r="995" spans="1:25" ht="1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</row>
    <row r="996" spans="1:25" ht="1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</row>
    <row r="997" spans="1:25" ht="1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</row>
    <row r="998" spans="1:25" ht="1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</row>
    <row r="999" spans="1:25" ht="1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</row>
    <row r="1000" spans="1:25" ht="1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</row>
    <row r="1001" spans="1:25" ht="15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</row>
    <row r="1002" spans="1:25" ht="15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</row>
  </sheetData>
  <mergeCells count="11">
    <mergeCell ref="A67:N69"/>
    <mergeCell ref="A71:N71"/>
    <mergeCell ref="A86:M86"/>
    <mergeCell ref="A1:N3"/>
    <mergeCell ref="A5:N5"/>
    <mergeCell ref="A20:M20"/>
    <mergeCell ref="O20:Q20"/>
    <mergeCell ref="O21:Q21"/>
    <mergeCell ref="A34:N36"/>
    <mergeCell ref="A38:N38"/>
    <mergeCell ref="A53:M5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U1000"/>
  <sheetViews>
    <sheetView workbookViewId="0">
      <selection activeCell="H10" sqref="H10"/>
    </sheetView>
  </sheetViews>
  <sheetFormatPr defaultColWidth="12.5703125" defaultRowHeight="15.75" customHeight="1"/>
  <cols>
    <col min="1" max="1" width="28.7109375" bestFit="1" customWidth="1"/>
    <col min="2" max="2" width="9.42578125" bestFit="1" customWidth="1"/>
    <col min="3" max="3" width="13.7109375" bestFit="1" customWidth="1"/>
    <col min="4" max="4" width="13.140625" bestFit="1" customWidth="1"/>
    <col min="5" max="5" width="15.28515625" bestFit="1" customWidth="1"/>
  </cols>
  <sheetData>
    <row r="1" spans="1:21" ht="15.75" customHeight="1">
      <c r="A1" s="57" t="s">
        <v>43</v>
      </c>
      <c r="B1" s="57" t="s">
        <v>44</v>
      </c>
      <c r="C1" s="57" t="s">
        <v>45</v>
      </c>
      <c r="D1" s="57"/>
      <c r="E1" s="57" t="s">
        <v>46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.75" customHeight="1">
      <c r="A2" s="58" t="s">
        <v>47</v>
      </c>
      <c r="B2" s="59" t="s">
        <v>48</v>
      </c>
      <c r="C2" s="60">
        <v>170000</v>
      </c>
      <c r="D2" s="60" t="s">
        <v>49</v>
      </c>
      <c r="E2" s="60">
        <f>'Projection sheet'!N28</f>
        <v>3449392.1265624999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15.75" customHeight="1">
      <c r="A3" s="58" t="s">
        <v>50</v>
      </c>
      <c r="B3" s="61" t="s">
        <v>51</v>
      </c>
      <c r="C3" s="60">
        <v>150000</v>
      </c>
      <c r="D3" s="60" t="s">
        <v>52</v>
      </c>
      <c r="E3" s="60">
        <f>'Projection sheet'!N17</f>
        <v>2758000.0399599997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15.75" customHeight="1">
      <c r="A4" s="58"/>
      <c r="B4" s="59"/>
      <c r="C4" s="62"/>
      <c r="D4" s="60" t="s">
        <v>53</v>
      </c>
      <c r="E4" s="62">
        <f>SUM(C2:C3)</f>
        <v>320000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15.75" customHeight="1">
      <c r="A5" s="58"/>
      <c r="B5" s="59"/>
      <c r="C5" s="60"/>
      <c r="D5" s="60"/>
      <c r="E5" s="63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ht="15.75" customHeight="1">
      <c r="A6" s="58"/>
      <c r="B6" s="59"/>
      <c r="C6" s="60"/>
      <c r="D6" s="60"/>
      <c r="E6" s="63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15.75" customHeight="1">
      <c r="A7" s="58"/>
      <c r="B7" s="64"/>
      <c r="C7" s="64"/>
      <c r="D7" s="62"/>
      <c r="E7" s="6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ht="15.75" customHeight="1">
      <c r="A8" s="58"/>
      <c r="B8" s="64"/>
      <c r="C8" s="65"/>
      <c r="D8" s="62"/>
      <c r="E8" s="65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ht="15.75" customHeight="1">
      <c r="A9" s="58"/>
      <c r="B9" s="64"/>
      <c r="C9" s="65"/>
      <c r="D9" s="62"/>
      <c r="E9" s="65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ht="15.75" customHeight="1">
      <c r="A10" s="18"/>
      <c r="B10" s="66"/>
      <c r="C10" s="18"/>
      <c r="D10" s="67" t="s">
        <v>54</v>
      </c>
      <c r="E10" s="68">
        <f>E2-(E3+E4)</f>
        <v>371392.08660250017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ht="15.75" customHeight="1">
      <c r="A11" s="18"/>
      <c r="B11" s="66"/>
      <c r="C11" s="18"/>
      <c r="D11" s="67" t="s">
        <v>55</v>
      </c>
      <c r="E11" s="68">
        <f>E3+E4</f>
        <v>3078000.0399599997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ht="15.75" customHeight="1">
      <c r="A12" s="18"/>
      <c r="B12" s="66"/>
      <c r="C12" s="18"/>
      <c r="D12" s="53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21" ht="15.75" customHeight="1">
      <c r="A13" s="18"/>
      <c r="B13" s="18"/>
      <c r="C13" s="18"/>
      <c r="D13" s="53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21" ht="15.75" customHeight="1">
      <c r="A14" s="18"/>
      <c r="B14" s="18"/>
      <c r="C14" s="18"/>
      <c r="D14" s="53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ht="15.75" customHeight="1">
      <c r="A15" s="18"/>
      <c r="B15" s="18"/>
      <c r="C15" s="18"/>
      <c r="D15" s="53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spans="1:21" ht="15.75" customHeight="1">
      <c r="A16" s="18"/>
      <c r="B16" s="18"/>
      <c r="C16" s="18"/>
      <c r="D16" s="53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1:21" ht="15.75" customHeight="1">
      <c r="A17" s="18"/>
      <c r="B17" s="18"/>
      <c r="C17" s="18"/>
      <c r="D17" s="53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1" ht="15.75" customHeight="1">
      <c r="A18" s="18"/>
      <c r="B18" s="18"/>
      <c r="C18" s="18"/>
      <c r="D18" s="53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ht="15.75" customHeight="1">
      <c r="A19" s="18"/>
      <c r="B19" s="18"/>
      <c r="C19" s="18"/>
      <c r="D19" s="53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ht="15.75" customHeight="1">
      <c r="A20" s="18"/>
      <c r="B20" s="18"/>
      <c r="C20" s="18"/>
      <c r="D20" s="53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1:21" ht="15.75" customHeight="1">
      <c r="A21" s="18"/>
      <c r="B21" s="18"/>
      <c r="C21" s="18"/>
      <c r="D21" s="53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1:21" ht="15.75" customHeight="1">
      <c r="A22" s="18"/>
      <c r="B22" s="18"/>
      <c r="C22" s="18"/>
      <c r="D22" s="53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1" ht="15">
      <c r="A23" s="18"/>
      <c r="B23" s="18"/>
      <c r="C23" s="18"/>
      <c r="D23" s="53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21" ht="15">
      <c r="A24" s="18"/>
      <c r="B24" s="18"/>
      <c r="C24" s="18"/>
      <c r="D24" s="53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</row>
    <row r="25" spans="1:21" ht="15">
      <c r="A25" s="18"/>
      <c r="B25" s="18"/>
      <c r="C25" s="18"/>
      <c r="D25" s="53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ht="15">
      <c r="A26" s="18"/>
      <c r="B26" s="18"/>
      <c r="C26" s="18"/>
      <c r="D26" s="53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</row>
    <row r="27" spans="1:21" ht="15">
      <c r="A27" s="18"/>
      <c r="B27" s="18"/>
      <c r="C27" s="18"/>
      <c r="D27" s="53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ht="15">
      <c r="A28" s="18"/>
      <c r="B28" s="18"/>
      <c r="C28" s="18"/>
      <c r="D28" s="53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</row>
    <row r="29" spans="1:21" ht="15">
      <c r="A29" s="18"/>
      <c r="B29" s="18"/>
      <c r="C29" s="18"/>
      <c r="D29" s="53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</row>
    <row r="30" spans="1:21" ht="15">
      <c r="A30" s="18"/>
      <c r="B30" s="18"/>
      <c r="C30" s="18"/>
      <c r="D30" s="53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</row>
    <row r="31" spans="1:21" ht="15">
      <c r="A31" s="18"/>
      <c r="B31" s="18"/>
      <c r="C31" s="18"/>
      <c r="D31" s="53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</row>
    <row r="32" spans="1:21" ht="15">
      <c r="A32" s="18"/>
      <c r="B32" s="18"/>
      <c r="C32" s="18"/>
      <c r="D32" s="53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ht="15">
      <c r="A33" s="18"/>
      <c r="B33" s="18"/>
      <c r="C33" s="18"/>
      <c r="D33" s="53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5">
      <c r="A34" s="18"/>
      <c r="B34" s="18"/>
      <c r="C34" s="18"/>
      <c r="D34" s="53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1:21" ht="15">
      <c r="A35" s="18"/>
      <c r="B35" s="18"/>
      <c r="C35" s="18"/>
      <c r="D35" s="53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1:21" ht="15">
      <c r="A36" s="18"/>
      <c r="B36" s="18"/>
      <c r="C36" s="18"/>
      <c r="D36" s="53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1:21" ht="15">
      <c r="A37" s="18"/>
      <c r="B37" s="18"/>
      <c r="C37" s="18"/>
      <c r="D37" s="53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</row>
    <row r="38" spans="1:21" ht="15">
      <c r="A38" s="18"/>
      <c r="B38" s="18"/>
      <c r="C38" s="18"/>
      <c r="D38" s="53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</row>
    <row r="39" spans="1:21" ht="15">
      <c r="A39" s="18"/>
      <c r="B39" s="18"/>
      <c r="C39" s="18"/>
      <c r="D39" s="53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</row>
    <row r="40" spans="1:21" ht="15">
      <c r="A40" s="18"/>
      <c r="B40" s="18"/>
      <c r="C40" s="18"/>
      <c r="D40" s="53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</row>
    <row r="41" spans="1:21" ht="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</row>
    <row r="42" spans="1:21" ht="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</row>
    <row r="43" spans="1:21" ht="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</row>
    <row r="44" spans="1:21" ht="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</row>
    <row r="53" spans="1:21" ht="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spans="1:21" ht="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</row>
    <row r="55" spans="1:21" ht="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</row>
    <row r="56" spans="1:21" ht="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</row>
    <row r="57" spans="1:21" ht="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</row>
    <row r="58" spans="1:21" ht="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1:21" ht="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</row>
    <row r="60" spans="1:21" ht="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</row>
    <row r="61" spans="1:21" ht="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</row>
    <row r="62" spans="1:21" ht="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</row>
    <row r="63" spans="1:21" ht="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</row>
    <row r="64" spans="1:21" ht="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1:21" ht="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spans="1:21" ht="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1" ht="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</row>
    <row r="68" spans="1:21" ht="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</row>
    <row r="69" spans="1:21" ht="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</row>
    <row r="70" spans="1:21" ht="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</row>
    <row r="71" spans="1:21" ht="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</row>
    <row r="72" spans="1:21" ht="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</row>
    <row r="73" spans="1:21" ht="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</row>
    <row r="74" spans="1:21" ht="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</row>
    <row r="75" spans="1:21" ht="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</row>
    <row r="76" spans="1:21" ht="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</row>
    <row r="77" spans="1:21" ht="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</row>
    <row r="78" spans="1:21" ht="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</row>
    <row r="79" spans="1:21" ht="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  <row r="80" spans="1:21" ht="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</row>
    <row r="81" spans="1:21" ht="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</row>
    <row r="82" spans="1:21" ht="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</row>
    <row r="83" spans="1:21" ht="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</row>
    <row r="84" spans="1:21" ht="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</row>
    <row r="85" spans="1:21" ht="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</row>
    <row r="86" spans="1:21" ht="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</row>
    <row r="87" spans="1:21" ht="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</row>
    <row r="88" spans="1:21" ht="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</row>
    <row r="89" spans="1:21" ht="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</row>
    <row r="90" spans="1:21" ht="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</row>
    <row r="91" spans="1:21" ht="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</row>
    <row r="92" spans="1:21" ht="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</row>
    <row r="93" spans="1:21" ht="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</row>
    <row r="94" spans="1:21" ht="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</row>
    <row r="95" spans="1:21" ht="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</row>
    <row r="96" spans="1:21" ht="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1:21" ht="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</row>
    <row r="98" spans="1:21" ht="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1:21" ht="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</row>
    <row r="100" spans="1:21" ht="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</row>
    <row r="101" spans="1:21" ht="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</row>
    <row r="102" spans="1:21" ht="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</row>
    <row r="103" spans="1:21" ht="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</row>
    <row r="104" spans="1:21" ht="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</row>
    <row r="105" spans="1:21" ht="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</row>
    <row r="106" spans="1:21" ht="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  <row r="107" spans="1:21" ht="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</row>
    <row r="108" spans="1:21" ht="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</row>
    <row r="109" spans="1:21" ht="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</row>
    <row r="110" spans="1:21" ht="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</row>
    <row r="111" spans="1:21" ht="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</row>
    <row r="112" spans="1:21" ht="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</row>
    <row r="113" spans="1:21" ht="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</row>
    <row r="114" spans="1:21" ht="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</row>
    <row r="115" spans="1:21" ht="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</row>
    <row r="116" spans="1:21" ht="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</row>
    <row r="117" spans="1:21" ht="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</row>
    <row r="118" spans="1:21" ht="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</row>
    <row r="119" spans="1:21" ht="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</row>
    <row r="120" spans="1:21" ht="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</row>
    <row r="121" spans="1:21" ht="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</row>
    <row r="122" spans="1:21" ht="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</row>
    <row r="123" spans="1:21" ht="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</row>
    <row r="124" spans="1:21" ht="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</row>
    <row r="125" spans="1:21" ht="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</row>
    <row r="126" spans="1:21" ht="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</row>
    <row r="127" spans="1:21" ht="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</row>
    <row r="128" spans="1:21" ht="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</row>
    <row r="129" spans="1:21" ht="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</row>
    <row r="130" spans="1:21" ht="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</row>
    <row r="131" spans="1:21" ht="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</row>
    <row r="132" spans="1:21" ht="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</row>
    <row r="133" spans="1:21" ht="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</row>
    <row r="134" spans="1:21" ht="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</row>
    <row r="135" spans="1:21" ht="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</row>
    <row r="136" spans="1:21" ht="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</row>
    <row r="137" spans="1:21" ht="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</row>
    <row r="138" spans="1:21" ht="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  <row r="139" spans="1:21" ht="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</row>
    <row r="140" spans="1:21" ht="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</row>
    <row r="141" spans="1:21" ht="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</row>
    <row r="142" spans="1:21" ht="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</row>
    <row r="143" spans="1:21" ht="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</row>
    <row r="144" spans="1:21" ht="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</row>
    <row r="145" spans="1:21" ht="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</row>
    <row r="146" spans="1:21" ht="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</row>
    <row r="147" spans="1:21" ht="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</row>
    <row r="148" spans="1:21" ht="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</row>
    <row r="149" spans="1:21" ht="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</row>
    <row r="150" spans="1:21" ht="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</row>
    <row r="151" spans="1:21" ht="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</row>
    <row r="152" spans="1:21" ht="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</row>
    <row r="153" spans="1:21" ht="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</row>
    <row r="154" spans="1:21" ht="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</row>
    <row r="155" spans="1:21" ht="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</row>
    <row r="156" spans="1:21" ht="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</row>
    <row r="157" spans="1:21" ht="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</row>
    <row r="158" spans="1:21" ht="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</row>
    <row r="159" spans="1:21" ht="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</row>
    <row r="160" spans="1:21" ht="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</row>
    <row r="161" spans="1:21" ht="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</row>
    <row r="162" spans="1:21" ht="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</row>
    <row r="163" spans="1:21" ht="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</row>
    <row r="164" spans="1:21" ht="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</row>
    <row r="165" spans="1:21" ht="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</row>
    <row r="166" spans="1:21" ht="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</row>
    <row r="167" spans="1:21" ht="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</row>
    <row r="168" spans="1:21" ht="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</row>
    <row r="169" spans="1:21" ht="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</row>
    <row r="170" spans="1:21" ht="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</row>
    <row r="171" spans="1:21" ht="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</row>
    <row r="172" spans="1:21" ht="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</row>
    <row r="173" spans="1:21" ht="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</row>
    <row r="174" spans="1:21" ht="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</row>
    <row r="175" spans="1:21" ht="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</row>
    <row r="176" spans="1:21" ht="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</row>
    <row r="177" spans="1:21" ht="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</row>
    <row r="178" spans="1:21" ht="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</row>
    <row r="179" spans="1:21" ht="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</row>
    <row r="180" spans="1:21" ht="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</row>
    <row r="181" spans="1:21" ht="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</row>
    <row r="182" spans="1:21" ht="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</row>
    <row r="183" spans="1:21" ht="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</row>
    <row r="184" spans="1:21" ht="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</row>
    <row r="185" spans="1:21" ht="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</row>
    <row r="186" spans="1:21" ht="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</row>
    <row r="187" spans="1:21" ht="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</row>
    <row r="188" spans="1:21" ht="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</row>
    <row r="189" spans="1:21" ht="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</row>
    <row r="190" spans="1:21" ht="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</row>
    <row r="191" spans="1:21" ht="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</row>
    <row r="192" spans="1:21" ht="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</row>
    <row r="193" spans="1:21" ht="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</row>
    <row r="194" spans="1:21" ht="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</row>
    <row r="195" spans="1:21" ht="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</row>
    <row r="196" spans="1:21" ht="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</row>
    <row r="197" spans="1:21" ht="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</row>
    <row r="198" spans="1:21" ht="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</row>
    <row r="199" spans="1:21" ht="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</row>
    <row r="200" spans="1:21" ht="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</row>
    <row r="201" spans="1:21" ht="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</row>
    <row r="202" spans="1:21" ht="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</row>
    <row r="203" spans="1:21" ht="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</row>
    <row r="204" spans="1:21" ht="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</row>
    <row r="205" spans="1:21" ht="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</row>
    <row r="206" spans="1:21" ht="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</row>
    <row r="207" spans="1:21" ht="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</row>
    <row r="208" spans="1:21" ht="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</row>
    <row r="209" spans="1:21" ht="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</row>
    <row r="210" spans="1:21" ht="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</row>
    <row r="211" spans="1:21" ht="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</row>
    <row r="212" spans="1:21" ht="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</row>
    <row r="213" spans="1:21" ht="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</row>
    <row r="214" spans="1:21" ht="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</row>
    <row r="215" spans="1:21" ht="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</row>
    <row r="216" spans="1:21" ht="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</row>
    <row r="217" spans="1:21" ht="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</row>
    <row r="218" spans="1:21" ht="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</row>
    <row r="219" spans="1:21" ht="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</row>
    <row r="220" spans="1:21" ht="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</row>
    <row r="221" spans="1:21" ht="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</row>
    <row r="222" spans="1:21" ht="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</row>
    <row r="223" spans="1:21" ht="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</row>
    <row r="224" spans="1:21" ht="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</row>
    <row r="225" spans="1:21" ht="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</row>
    <row r="226" spans="1:21" ht="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</row>
    <row r="227" spans="1:21" ht="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</row>
    <row r="228" spans="1:21" ht="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</row>
    <row r="229" spans="1:21" ht="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</row>
    <row r="230" spans="1:21" ht="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</row>
    <row r="231" spans="1:21" ht="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</row>
    <row r="232" spans="1:21" ht="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</row>
    <row r="233" spans="1:21" ht="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</row>
    <row r="234" spans="1:21" ht="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</row>
    <row r="235" spans="1:21" ht="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</row>
    <row r="236" spans="1:21" ht="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</row>
    <row r="237" spans="1:21" ht="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</row>
    <row r="238" spans="1:21" ht="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</row>
    <row r="239" spans="1:21" ht="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</row>
    <row r="240" spans="1:21" ht="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</row>
    <row r="241" spans="1:21" ht="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</row>
    <row r="242" spans="1:21" ht="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</row>
    <row r="243" spans="1:21" ht="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</row>
    <row r="244" spans="1:21" ht="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</row>
    <row r="245" spans="1:21" ht="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</row>
    <row r="246" spans="1:21" ht="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</row>
    <row r="247" spans="1:21" ht="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</row>
    <row r="248" spans="1:21" ht="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</row>
    <row r="249" spans="1:21" ht="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</row>
    <row r="250" spans="1:21" ht="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</row>
    <row r="251" spans="1:21" ht="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</row>
    <row r="252" spans="1:21" ht="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</row>
    <row r="253" spans="1:21" ht="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</row>
    <row r="254" spans="1:21" ht="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</row>
    <row r="255" spans="1:21" ht="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</row>
    <row r="256" spans="1:21" ht="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</row>
    <row r="257" spans="1:21" ht="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</row>
    <row r="258" spans="1:21" ht="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</row>
    <row r="259" spans="1:21" ht="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</row>
    <row r="260" spans="1:21" ht="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</row>
    <row r="261" spans="1:21" ht="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</row>
    <row r="262" spans="1:21" ht="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</row>
    <row r="263" spans="1:21" ht="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</row>
    <row r="264" spans="1:21" ht="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</row>
    <row r="265" spans="1:21" ht="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</row>
    <row r="266" spans="1:21" ht="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</row>
    <row r="267" spans="1:21" ht="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</row>
    <row r="268" spans="1:21" ht="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</row>
    <row r="269" spans="1:21" ht="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</row>
    <row r="270" spans="1:21" ht="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</row>
    <row r="271" spans="1:21" ht="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</row>
    <row r="272" spans="1:21" ht="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</row>
    <row r="273" spans="1:21" ht="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</row>
    <row r="274" spans="1:21" ht="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</row>
    <row r="275" spans="1:21" ht="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</row>
    <row r="276" spans="1:21" ht="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</row>
    <row r="277" spans="1:21" ht="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</row>
    <row r="278" spans="1:21" ht="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</row>
    <row r="279" spans="1:21" ht="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</row>
    <row r="280" spans="1:21" ht="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</row>
    <row r="281" spans="1:21" ht="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</row>
    <row r="282" spans="1:21" ht="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</row>
    <row r="283" spans="1:21" ht="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</row>
    <row r="284" spans="1:21" ht="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</row>
    <row r="285" spans="1:21" ht="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</row>
    <row r="286" spans="1:21" ht="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</row>
    <row r="287" spans="1:21" ht="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</row>
    <row r="288" spans="1:21" ht="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</row>
    <row r="289" spans="1:21" ht="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</row>
    <row r="290" spans="1:21" ht="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</row>
    <row r="291" spans="1:21" ht="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</row>
    <row r="292" spans="1:21" ht="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</row>
    <row r="293" spans="1:21" ht="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</row>
    <row r="294" spans="1:21" ht="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</row>
    <row r="295" spans="1:21" ht="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</row>
    <row r="296" spans="1:21" ht="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</row>
    <row r="297" spans="1:21" ht="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</row>
    <row r="298" spans="1:21" ht="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</row>
    <row r="299" spans="1:21" ht="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</row>
    <row r="300" spans="1:21" ht="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</row>
    <row r="301" spans="1:21" ht="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</row>
    <row r="302" spans="1:21" ht="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</row>
    <row r="303" spans="1:21" ht="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</row>
    <row r="304" spans="1:21" ht="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</row>
    <row r="305" spans="1:21" ht="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</row>
    <row r="306" spans="1:21" ht="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</row>
    <row r="307" spans="1:21" ht="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</row>
    <row r="308" spans="1:21" ht="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</row>
    <row r="309" spans="1:21" ht="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</row>
    <row r="310" spans="1:21" ht="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</row>
    <row r="311" spans="1:21" ht="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</row>
    <row r="312" spans="1:21" ht="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</row>
    <row r="313" spans="1:21" ht="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</row>
    <row r="314" spans="1:21" ht="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</row>
    <row r="315" spans="1:21" ht="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</row>
    <row r="316" spans="1:21" ht="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</row>
    <row r="317" spans="1:21" ht="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</row>
    <row r="318" spans="1:21" ht="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</row>
    <row r="319" spans="1:21" ht="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</row>
    <row r="320" spans="1:21" ht="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</row>
    <row r="321" spans="1:21" ht="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</row>
    <row r="322" spans="1:21" ht="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</row>
    <row r="323" spans="1:21" ht="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</row>
    <row r="324" spans="1:21" ht="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</row>
    <row r="325" spans="1:21" ht="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</row>
    <row r="326" spans="1:21" ht="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</row>
    <row r="327" spans="1:21" ht="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</row>
    <row r="328" spans="1:21" ht="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</row>
    <row r="329" spans="1:21" ht="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</row>
    <row r="330" spans="1:21" ht="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</row>
    <row r="331" spans="1:21" ht="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</row>
    <row r="332" spans="1:21" ht="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</row>
    <row r="333" spans="1:21" ht="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</row>
    <row r="334" spans="1:21" ht="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</row>
    <row r="335" spans="1:21" ht="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</row>
    <row r="336" spans="1:21" ht="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</row>
    <row r="337" spans="1:21" ht="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</row>
    <row r="338" spans="1:21" ht="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</row>
    <row r="339" spans="1:21" ht="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</row>
    <row r="340" spans="1:21" ht="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</row>
    <row r="341" spans="1:21" ht="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</row>
    <row r="342" spans="1:21" ht="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</row>
    <row r="343" spans="1:21" ht="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</row>
    <row r="344" spans="1:21" ht="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</row>
    <row r="345" spans="1:21" ht="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</row>
    <row r="346" spans="1:21" ht="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</row>
    <row r="347" spans="1:21" ht="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</row>
    <row r="348" spans="1:21" ht="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</row>
    <row r="349" spans="1:21" ht="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</row>
    <row r="350" spans="1:21" ht="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</row>
    <row r="351" spans="1:21" ht="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</row>
    <row r="352" spans="1:21" ht="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</row>
    <row r="353" spans="1:21" ht="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</row>
    <row r="354" spans="1:21" ht="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</row>
    <row r="355" spans="1:21" ht="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</row>
    <row r="356" spans="1:21" ht="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</row>
    <row r="357" spans="1:21" ht="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</row>
    <row r="358" spans="1:21" ht="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</row>
    <row r="359" spans="1:21" ht="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</row>
    <row r="360" spans="1:21" ht="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</row>
    <row r="361" spans="1:21" ht="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</row>
    <row r="362" spans="1:21" ht="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</row>
    <row r="363" spans="1:21" ht="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</row>
    <row r="364" spans="1:21" ht="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</row>
    <row r="365" spans="1:21" ht="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</row>
    <row r="366" spans="1:21" ht="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</row>
    <row r="367" spans="1:21" ht="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</row>
    <row r="368" spans="1:21" ht="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</row>
    <row r="369" spans="1:21" ht="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</row>
    <row r="370" spans="1:21" ht="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</row>
    <row r="371" spans="1:21" ht="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</row>
    <row r="372" spans="1:21" ht="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</row>
    <row r="373" spans="1:21" ht="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</row>
    <row r="374" spans="1:21" ht="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</row>
    <row r="375" spans="1:21" ht="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</row>
    <row r="376" spans="1:21" ht="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</row>
    <row r="377" spans="1:21" ht="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</row>
    <row r="378" spans="1:21" ht="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</row>
    <row r="379" spans="1:21" ht="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</row>
    <row r="380" spans="1:21" ht="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</row>
    <row r="381" spans="1:21" ht="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</row>
    <row r="382" spans="1:21" ht="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</row>
    <row r="383" spans="1:21" ht="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</row>
    <row r="384" spans="1:21" ht="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</row>
    <row r="385" spans="1:21" ht="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</row>
    <row r="386" spans="1:21" ht="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</row>
    <row r="387" spans="1:21" ht="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</row>
    <row r="388" spans="1:21" ht="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</row>
    <row r="389" spans="1:21" ht="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</row>
    <row r="390" spans="1:21" ht="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</row>
    <row r="391" spans="1:21" ht="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</row>
    <row r="392" spans="1:21" ht="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</row>
    <row r="393" spans="1:21" ht="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</row>
    <row r="394" spans="1:21" ht="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</row>
    <row r="395" spans="1:21" ht="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</row>
    <row r="396" spans="1:21" ht="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</row>
    <row r="397" spans="1:21" ht="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</row>
    <row r="398" spans="1:21" ht="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</row>
    <row r="399" spans="1:21" ht="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</row>
    <row r="400" spans="1:21" ht="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</row>
    <row r="401" spans="1:21" ht="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</row>
    <row r="402" spans="1:21" ht="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</row>
    <row r="403" spans="1:21" ht="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</row>
    <row r="404" spans="1:21" ht="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</row>
    <row r="405" spans="1:21" ht="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</row>
    <row r="406" spans="1:21" ht="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</row>
    <row r="407" spans="1:21" ht="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</row>
    <row r="408" spans="1:21" ht="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</row>
    <row r="409" spans="1:21" ht="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</row>
    <row r="410" spans="1:21" ht="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</row>
    <row r="411" spans="1:21" ht="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</row>
    <row r="412" spans="1:21" ht="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</row>
    <row r="413" spans="1:21" ht="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</row>
    <row r="414" spans="1:21" ht="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</row>
    <row r="415" spans="1:21" ht="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</row>
    <row r="416" spans="1:21" ht="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</row>
    <row r="417" spans="1:21" ht="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</row>
    <row r="418" spans="1:21" ht="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</row>
    <row r="419" spans="1:21" ht="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</row>
    <row r="420" spans="1:21" ht="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</row>
    <row r="421" spans="1:21" ht="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</row>
    <row r="422" spans="1:21" ht="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</row>
    <row r="423" spans="1:21" ht="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</row>
    <row r="424" spans="1:21" ht="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</row>
    <row r="425" spans="1:21" ht="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</row>
    <row r="426" spans="1:21" ht="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</row>
    <row r="427" spans="1:21" ht="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</row>
    <row r="428" spans="1:21" ht="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</row>
    <row r="429" spans="1:21" ht="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</row>
    <row r="430" spans="1:21" ht="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</row>
    <row r="431" spans="1:21" ht="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</row>
    <row r="432" spans="1:21" ht="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</row>
    <row r="433" spans="1:21" ht="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</row>
    <row r="434" spans="1:21" ht="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</row>
    <row r="435" spans="1:21" ht="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</row>
    <row r="436" spans="1:21" ht="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</row>
    <row r="437" spans="1:21" ht="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</row>
    <row r="438" spans="1:21" ht="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</row>
    <row r="439" spans="1:21" ht="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</row>
    <row r="440" spans="1:21" ht="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</row>
    <row r="441" spans="1:21" ht="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</row>
    <row r="442" spans="1:21" ht="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</row>
    <row r="443" spans="1:21" ht="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</row>
    <row r="444" spans="1:21" ht="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</row>
    <row r="445" spans="1:21" ht="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</row>
    <row r="446" spans="1:21" ht="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</row>
    <row r="447" spans="1:21" ht="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</row>
    <row r="448" spans="1:21" ht="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</row>
    <row r="449" spans="1:21" ht="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</row>
    <row r="450" spans="1:21" ht="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</row>
    <row r="451" spans="1:21" ht="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</row>
    <row r="452" spans="1:21" ht="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</row>
    <row r="453" spans="1:21" ht="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</row>
    <row r="454" spans="1:21" ht="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</row>
    <row r="455" spans="1:21" ht="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</row>
    <row r="456" spans="1:21" ht="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</row>
    <row r="457" spans="1:21" ht="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</row>
    <row r="458" spans="1:21" ht="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</row>
    <row r="459" spans="1:21" ht="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</row>
    <row r="460" spans="1:21" ht="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</row>
    <row r="461" spans="1:21" ht="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</row>
    <row r="462" spans="1:21" ht="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</row>
    <row r="463" spans="1:21" ht="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</row>
    <row r="464" spans="1:21" ht="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</row>
    <row r="465" spans="1:21" ht="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</row>
    <row r="466" spans="1:21" ht="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</row>
    <row r="467" spans="1:21" ht="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</row>
    <row r="468" spans="1:21" ht="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</row>
    <row r="469" spans="1:21" ht="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</row>
    <row r="470" spans="1:21" ht="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</row>
    <row r="471" spans="1:21" ht="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</row>
    <row r="472" spans="1:21" ht="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</row>
    <row r="473" spans="1:21" ht="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</row>
    <row r="474" spans="1:21" ht="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</row>
    <row r="475" spans="1:21" ht="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</row>
    <row r="476" spans="1:21" ht="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</row>
    <row r="477" spans="1:21" ht="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</row>
    <row r="478" spans="1:21" ht="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</row>
    <row r="479" spans="1:21" ht="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</row>
    <row r="480" spans="1:21" ht="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</row>
    <row r="481" spans="1:21" ht="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</row>
    <row r="482" spans="1:21" ht="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</row>
    <row r="483" spans="1:21" ht="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</row>
    <row r="484" spans="1:21" ht="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</row>
    <row r="485" spans="1:21" ht="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</row>
    <row r="486" spans="1:21" ht="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</row>
    <row r="487" spans="1:21" ht="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</row>
    <row r="488" spans="1:21" ht="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</row>
    <row r="489" spans="1:21" ht="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</row>
    <row r="490" spans="1:21" ht="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</row>
    <row r="491" spans="1:21" ht="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</row>
    <row r="492" spans="1:21" ht="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</row>
    <row r="493" spans="1:21" ht="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</row>
    <row r="494" spans="1:21" ht="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</row>
    <row r="495" spans="1:21" ht="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</row>
    <row r="496" spans="1:21" ht="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</row>
    <row r="497" spans="1:21" ht="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</row>
    <row r="498" spans="1:21" ht="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</row>
    <row r="499" spans="1:21" ht="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</row>
    <row r="500" spans="1:21" ht="1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</row>
    <row r="501" spans="1:21" ht="1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</row>
    <row r="502" spans="1:21" ht="1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</row>
    <row r="503" spans="1:21" ht="1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</row>
    <row r="504" spans="1:21" ht="1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</row>
    <row r="505" spans="1:21" ht="1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</row>
    <row r="506" spans="1:21" ht="1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</row>
    <row r="507" spans="1:21" ht="1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</row>
    <row r="508" spans="1:21" ht="1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</row>
    <row r="509" spans="1:21" ht="1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</row>
    <row r="510" spans="1:21" ht="1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</row>
    <row r="511" spans="1:21" ht="1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</row>
    <row r="512" spans="1:21" ht="1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</row>
    <row r="513" spans="1:21" ht="1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</row>
    <row r="514" spans="1:21" ht="1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</row>
    <row r="515" spans="1:21" ht="1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</row>
    <row r="516" spans="1:21" ht="1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</row>
    <row r="517" spans="1:21" ht="1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</row>
    <row r="518" spans="1:21" ht="1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</row>
    <row r="519" spans="1:21" ht="1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</row>
    <row r="520" spans="1:21" ht="1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</row>
    <row r="521" spans="1:21" ht="1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</row>
    <row r="522" spans="1:21" ht="1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</row>
    <row r="523" spans="1:21" ht="1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</row>
    <row r="524" spans="1:21" ht="1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</row>
    <row r="525" spans="1:21" ht="1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</row>
    <row r="526" spans="1:21" ht="1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</row>
    <row r="527" spans="1:21" ht="1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</row>
    <row r="528" spans="1:21" ht="1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</row>
    <row r="529" spans="1:21" ht="1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</row>
    <row r="530" spans="1:21" ht="1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</row>
    <row r="531" spans="1:21" ht="1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</row>
    <row r="532" spans="1:21" ht="1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</row>
    <row r="533" spans="1:21" ht="1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</row>
    <row r="534" spans="1:21" ht="1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</row>
    <row r="535" spans="1:21" ht="1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</row>
    <row r="536" spans="1:21" ht="1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</row>
    <row r="537" spans="1:21" ht="1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</row>
    <row r="538" spans="1:21" ht="1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</row>
    <row r="539" spans="1:21" ht="1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</row>
    <row r="540" spans="1:21" ht="1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</row>
    <row r="541" spans="1:21" ht="1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</row>
    <row r="542" spans="1:21" ht="1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</row>
    <row r="543" spans="1:21" ht="1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</row>
    <row r="544" spans="1:21" ht="1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</row>
    <row r="545" spans="1:21" ht="1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</row>
    <row r="546" spans="1:21" ht="1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</row>
    <row r="547" spans="1:21" ht="1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</row>
    <row r="548" spans="1:21" ht="1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</row>
    <row r="549" spans="1:21" ht="1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</row>
    <row r="550" spans="1:21" ht="1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</row>
    <row r="551" spans="1:21" ht="1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</row>
    <row r="552" spans="1:21" ht="1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</row>
    <row r="553" spans="1:21" ht="1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</row>
    <row r="554" spans="1:21" ht="1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</row>
    <row r="555" spans="1:21" ht="1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</row>
    <row r="556" spans="1:21" ht="1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</row>
    <row r="557" spans="1:21" ht="1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</row>
    <row r="558" spans="1:21" ht="1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</row>
    <row r="559" spans="1:21" ht="1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</row>
    <row r="560" spans="1:21" ht="1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</row>
    <row r="561" spans="1:21" ht="1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</row>
    <row r="562" spans="1:21" ht="1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</row>
    <row r="563" spans="1:21" ht="1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</row>
    <row r="564" spans="1:21" ht="1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</row>
    <row r="565" spans="1:21" ht="1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</row>
    <row r="566" spans="1:21" ht="1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</row>
    <row r="567" spans="1:21" ht="1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</row>
    <row r="568" spans="1:21" ht="1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</row>
    <row r="569" spans="1:21" ht="1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</row>
    <row r="570" spans="1:21" ht="1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</row>
    <row r="571" spans="1:21" ht="1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</row>
    <row r="572" spans="1:21" ht="1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</row>
    <row r="573" spans="1:21" ht="1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</row>
    <row r="574" spans="1:21" ht="1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</row>
    <row r="575" spans="1:21" ht="1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</row>
    <row r="576" spans="1:21" ht="1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</row>
    <row r="577" spans="1:21" ht="1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</row>
    <row r="578" spans="1:21" ht="1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</row>
    <row r="579" spans="1:21" ht="1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</row>
    <row r="580" spans="1:21" ht="1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</row>
    <row r="581" spans="1:21" ht="1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</row>
    <row r="582" spans="1:21" ht="1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</row>
    <row r="583" spans="1:21" ht="1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</row>
    <row r="584" spans="1:21" ht="1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</row>
    <row r="585" spans="1:21" ht="1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</row>
    <row r="586" spans="1:21" ht="1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</row>
    <row r="587" spans="1:21" ht="1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</row>
    <row r="588" spans="1:21" ht="1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</row>
    <row r="589" spans="1:21" ht="1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</row>
    <row r="590" spans="1:21" ht="1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</row>
    <row r="591" spans="1:21" ht="1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</row>
    <row r="592" spans="1:21" ht="1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</row>
    <row r="593" spans="1:21" ht="1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</row>
    <row r="594" spans="1:21" ht="1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</row>
    <row r="595" spans="1:21" ht="1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</row>
    <row r="596" spans="1:21" ht="1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</row>
    <row r="597" spans="1:21" ht="1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</row>
    <row r="598" spans="1:21" ht="1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</row>
    <row r="599" spans="1:21" ht="1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</row>
    <row r="600" spans="1:21" ht="1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</row>
    <row r="601" spans="1:21" ht="1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</row>
    <row r="602" spans="1:21" ht="1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</row>
    <row r="603" spans="1:21" ht="1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</row>
    <row r="604" spans="1:21" ht="1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</row>
    <row r="605" spans="1:21" ht="1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</row>
    <row r="606" spans="1:21" ht="1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</row>
    <row r="607" spans="1:21" ht="1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</row>
    <row r="608" spans="1:21" ht="1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</row>
    <row r="609" spans="1:21" ht="1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</row>
    <row r="610" spans="1:21" ht="1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</row>
    <row r="611" spans="1:21" ht="1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</row>
    <row r="612" spans="1:21" ht="1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</row>
    <row r="613" spans="1:21" ht="1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</row>
    <row r="614" spans="1:21" ht="1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</row>
    <row r="615" spans="1:21" ht="1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</row>
    <row r="616" spans="1:21" ht="1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</row>
    <row r="617" spans="1:21" ht="1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</row>
    <row r="618" spans="1:21" ht="1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</row>
    <row r="619" spans="1:21" ht="1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</row>
    <row r="620" spans="1:21" ht="1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</row>
    <row r="621" spans="1:21" ht="1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</row>
    <row r="622" spans="1:21" ht="1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</row>
    <row r="623" spans="1:21" ht="1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</row>
    <row r="624" spans="1:21" ht="1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</row>
    <row r="625" spans="1:21" ht="1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</row>
    <row r="626" spans="1:21" ht="1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</row>
    <row r="627" spans="1:21" ht="1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</row>
    <row r="628" spans="1:21" ht="1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</row>
    <row r="629" spans="1:21" ht="1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</row>
    <row r="630" spans="1:21" ht="1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</row>
    <row r="631" spans="1:21" ht="1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</row>
    <row r="632" spans="1:21" ht="1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</row>
    <row r="633" spans="1:21" ht="1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</row>
    <row r="634" spans="1:21" ht="1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</row>
    <row r="635" spans="1:21" ht="1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</row>
    <row r="636" spans="1:21" ht="1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</row>
    <row r="637" spans="1:21" ht="1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</row>
    <row r="638" spans="1:21" ht="1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</row>
    <row r="639" spans="1:21" ht="1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</row>
    <row r="640" spans="1:21" ht="1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</row>
    <row r="641" spans="1:21" ht="1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</row>
    <row r="642" spans="1:21" ht="1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</row>
    <row r="643" spans="1:21" ht="1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</row>
    <row r="644" spans="1:21" ht="1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</row>
    <row r="645" spans="1:21" ht="1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</row>
    <row r="646" spans="1:21" ht="1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</row>
    <row r="647" spans="1:21" ht="1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</row>
    <row r="648" spans="1:21" ht="1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</row>
    <row r="649" spans="1:21" ht="1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</row>
    <row r="650" spans="1:21" ht="1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</row>
    <row r="651" spans="1:21" ht="1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</row>
    <row r="652" spans="1:21" ht="1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</row>
    <row r="653" spans="1:21" ht="1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</row>
    <row r="654" spans="1:21" ht="1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</row>
    <row r="655" spans="1:21" ht="1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</row>
    <row r="656" spans="1:21" ht="1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</row>
    <row r="657" spans="1:21" ht="1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</row>
    <row r="658" spans="1:21" ht="1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</row>
    <row r="659" spans="1:21" ht="1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</row>
    <row r="660" spans="1:21" ht="1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</row>
    <row r="661" spans="1:21" ht="1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</row>
    <row r="662" spans="1:21" ht="1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</row>
    <row r="663" spans="1:21" ht="1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</row>
    <row r="664" spans="1:21" ht="1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</row>
    <row r="665" spans="1:21" ht="1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</row>
    <row r="666" spans="1:21" ht="1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</row>
    <row r="667" spans="1:21" ht="1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</row>
    <row r="668" spans="1:21" ht="1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</row>
    <row r="669" spans="1:21" ht="1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</row>
    <row r="670" spans="1:21" ht="1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</row>
    <row r="671" spans="1:21" ht="1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</row>
    <row r="672" spans="1:21" ht="1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</row>
    <row r="673" spans="1:21" ht="1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</row>
    <row r="674" spans="1:21" ht="1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</row>
    <row r="675" spans="1:21" ht="1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</row>
    <row r="676" spans="1:21" ht="1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</row>
    <row r="677" spans="1:21" ht="1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</row>
    <row r="678" spans="1:21" ht="1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</row>
    <row r="679" spans="1:21" ht="1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</row>
    <row r="680" spans="1:21" ht="1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</row>
    <row r="681" spans="1:21" ht="1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</row>
    <row r="682" spans="1:21" ht="1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</row>
    <row r="683" spans="1:21" ht="1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</row>
    <row r="684" spans="1:21" ht="1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</row>
    <row r="685" spans="1:21" ht="1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</row>
    <row r="686" spans="1:21" ht="1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</row>
    <row r="687" spans="1:21" ht="1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</row>
    <row r="688" spans="1:21" ht="1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</row>
    <row r="689" spans="1:21" ht="1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</row>
    <row r="690" spans="1:21" ht="1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</row>
    <row r="691" spans="1:21" ht="1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</row>
    <row r="692" spans="1:21" ht="1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</row>
    <row r="693" spans="1:21" ht="1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</row>
    <row r="694" spans="1:21" ht="1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</row>
    <row r="695" spans="1:21" ht="1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</row>
    <row r="696" spans="1:21" ht="1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</row>
    <row r="697" spans="1:21" ht="1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</row>
    <row r="698" spans="1:21" ht="1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</row>
    <row r="699" spans="1:21" ht="1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</row>
    <row r="700" spans="1:21" ht="1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</row>
    <row r="701" spans="1:21" ht="1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</row>
    <row r="702" spans="1:21" ht="1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</row>
    <row r="703" spans="1:21" ht="1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</row>
    <row r="704" spans="1:21" ht="1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</row>
    <row r="705" spans="1:21" ht="1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</row>
    <row r="706" spans="1:21" ht="1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</row>
    <row r="707" spans="1:21" ht="1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</row>
    <row r="708" spans="1:21" ht="1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</row>
    <row r="709" spans="1:21" ht="1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</row>
    <row r="710" spans="1:21" ht="1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</row>
    <row r="711" spans="1:21" ht="1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</row>
    <row r="712" spans="1:21" ht="1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</row>
    <row r="713" spans="1:21" ht="1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</row>
    <row r="714" spans="1:21" ht="1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</row>
    <row r="715" spans="1:21" ht="1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</row>
    <row r="716" spans="1:21" ht="1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</row>
    <row r="717" spans="1:21" ht="1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</row>
    <row r="718" spans="1:21" ht="1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</row>
    <row r="719" spans="1:21" ht="1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</row>
    <row r="720" spans="1:21" ht="1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</row>
    <row r="721" spans="1:21" ht="1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</row>
    <row r="722" spans="1:21" ht="1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</row>
    <row r="723" spans="1:21" ht="1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</row>
    <row r="724" spans="1:21" ht="1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</row>
    <row r="725" spans="1:21" ht="1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</row>
    <row r="726" spans="1:21" ht="1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</row>
    <row r="727" spans="1:21" ht="1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</row>
    <row r="728" spans="1:21" ht="1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</row>
    <row r="729" spans="1:21" ht="1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</row>
    <row r="730" spans="1:21" ht="1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</row>
    <row r="731" spans="1:21" ht="1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</row>
    <row r="732" spans="1:21" ht="1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</row>
    <row r="733" spans="1:21" ht="1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</row>
    <row r="734" spans="1:21" ht="1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</row>
    <row r="735" spans="1:21" ht="1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</row>
    <row r="736" spans="1:21" ht="1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</row>
    <row r="737" spans="1:21" ht="1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</row>
    <row r="738" spans="1:21" ht="1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</row>
    <row r="739" spans="1:21" ht="1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</row>
    <row r="740" spans="1:21" ht="1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</row>
    <row r="741" spans="1:21" ht="1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</row>
    <row r="742" spans="1:21" ht="1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</row>
    <row r="743" spans="1:21" ht="1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</row>
    <row r="744" spans="1:21" ht="1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</row>
    <row r="745" spans="1:21" ht="1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</row>
    <row r="746" spans="1:21" ht="1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</row>
    <row r="747" spans="1:21" ht="1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</row>
    <row r="748" spans="1:21" ht="1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</row>
    <row r="749" spans="1:21" ht="1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</row>
    <row r="750" spans="1:21" ht="1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</row>
    <row r="751" spans="1:21" ht="1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</row>
    <row r="752" spans="1:21" ht="1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</row>
    <row r="753" spans="1:21" ht="1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</row>
    <row r="754" spans="1:21" ht="1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</row>
    <row r="755" spans="1:21" ht="1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</row>
    <row r="756" spans="1:21" ht="1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</row>
    <row r="757" spans="1:21" ht="1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</row>
    <row r="758" spans="1:21" ht="1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</row>
    <row r="759" spans="1:21" ht="1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</row>
    <row r="760" spans="1:21" ht="1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</row>
    <row r="761" spans="1:21" ht="1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</row>
    <row r="762" spans="1:21" ht="1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</row>
    <row r="763" spans="1:21" ht="1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</row>
    <row r="764" spans="1:21" ht="1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</row>
    <row r="765" spans="1:21" ht="1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</row>
    <row r="766" spans="1:21" ht="1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</row>
    <row r="767" spans="1:21" ht="1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</row>
    <row r="768" spans="1:21" ht="1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</row>
    <row r="769" spans="1:21" ht="1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</row>
    <row r="770" spans="1:21" ht="1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</row>
    <row r="771" spans="1:21" ht="1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</row>
    <row r="772" spans="1:21" ht="1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</row>
    <row r="773" spans="1:21" ht="1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</row>
    <row r="774" spans="1:21" ht="1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</row>
    <row r="775" spans="1:21" ht="1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</row>
    <row r="776" spans="1:21" ht="1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</row>
    <row r="777" spans="1:21" ht="1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</row>
    <row r="778" spans="1:21" ht="1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</row>
    <row r="779" spans="1:21" ht="1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</row>
    <row r="780" spans="1:21" ht="1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</row>
    <row r="781" spans="1:21" ht="1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</row>
    <row r="782" spans="1:21" ht="1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</row>
    <row r="783" spans="1:21" ht="1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</row>
    <row r="784" spans="1:21" ht="1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</row>
    <row r="785" spans="1:21" ht="1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</row>
    <row r="786" spans="1:21" ht="1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</row>
    <row r="787" spans="1:21" ht="1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</row>
    <row r="788" spans="1:21" ht="1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</row>
    <row r="789" spans="1:21" ht="1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</row>
    <row r="790" spans="1:21" ht="1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</row>
    <row r="791" spans="1:21" ht="1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</row>
    <row r="792" spans="1:21" ht="1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</row>
    <row r="793" spans="1:21" ht="1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</row>
    <row r="794" spans="1:21" ht="1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</row>
    <row r="795" spans="1:21" ht="1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</row>
    <row r="796" spans="1:21" ht="1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</row>
    <row r="797" spans="1:21" ht="1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</row>
    <row r="798" spans="1:21" ht="1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</row>
    <row r="799" spans="1:21" ht="1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</row>
    <row r="800" spans="1:21" ht="1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</row>
    <row r="801" spans="1:21" ht="1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</row>
    <row r="802" spans="1:21" ht="1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</row>
    <row r="803" spans="1:21" ht="1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</row>
    <row r="804" spans="1:21" ht="1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</row>
    <row r="805" spans="1:21" ht="1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</row>
    <row r="806" spans="1:21" ht="1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</row>
    <row r="807" spans="1:21" ht="1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</row>
    <row r="808" spans="1:21" ht="1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</row>
    <row r="809" spans="1:21" ht="1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</row>
    <row r="810" spans="1:21" ht="1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</row>
    <row r="811" spans="1:21" ht="1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</row>
    <row r="812" spans="1:21" ht="1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</row>
    <row r="813" spans="1:21" ht="1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</row>
    <row r="814" spans="1:21" ht="1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</row>
    <row r="815" spans="1:21" ht="1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</row>
    <row r="816" spans="1:21" ht="1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</row>
    <row r="817" spans="1:21" ht="1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</row>
    <row r="818" spans="1:21" ht="1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</row>
    <row r="819" spans="1:21" ht="1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</row>
    <row r="820" spans="1:21" ht="1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</row>
    <row r="821" spans="1:21" ht="1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</row>
    <row r="822" spans="1:21" ht="1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</row>
    <row r="823" spans="1:21" ht="1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</row>
    <row r="824" spans="1:21" ht="1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</row>
    <row r="825" spans="1:21" ht="1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</row>
    <row r="826" spans="1:21" ht="1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</row>
    <row r="827" spans="1:21" ht="1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</row>
    <row r="828" spans="1:21" ht="1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</row>
    <row r="829" spans="1:21" ht="1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</row>
    <row r="830" spans="1:21" ht="1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</row>
    <row r="831" spans="1:21" ht="1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</row>
    <row r="832" spans="1:21" ht="1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</row>
    <row r="833" spans="1:21" ht="1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</row>
    <row r="834" spans="1:21" ht="1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</row>
    <row r="835" spans="1:21" ht="1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</row>
    <row r="836" spans="1:21" ht="1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</row>
    <row r="837" spans="1:21" ht="1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</row>
    <row r="838" spans="1:21" ht="1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</row>
    <row r="839" spans="1:21" ht="1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</row>
    <row r="840" spans="1:21" ht="1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</row>
    <row r="841" spans="1:21" ht="1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</row>
    <row r="842" spans="1:21" ht="1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</row>
    <row r="843" spans="1:21" ht="1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</row>
    <row r="844" spans="1:21" ht="1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</row>
    <row r="845" spans="1:21" ht="1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</row>
    <row r="846" spans="1:21" ht="1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</row>
    <row r="847" spans="1:21" ht="1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</row>
    <row r="848" spans="1:21" ht="1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</row>
    <row r="849" spans="1:21" ht="1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</row>
    <row r="850" spans="1:21" ht="1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</row>
    <row r="851" spans="1:21" ht="1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</row>
    <row r="852" spans="1:21" ht="1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</row>
    <row r="853" spans="1:21" ht="1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</row>
    <row r="854" spans="1:21" ht="1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</row>
    <row r="855" spans="1:21" ht="1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</row>
    <row r="856" spans="1:21" ht="1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</row>
    <row r="857" spans="1:21" ht="1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</row>
    <row r="858" spans="1:21" ht="1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</row>
    <row r="859" spans="1:21" ht="1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</row>
    <row r="860" spans="1:21" ht="1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</row>
    <row r="861" spans="1:21" ht="1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</row>
    <row r="862" spans="1:21" ht="1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</row>
    <row r="863" spans="1:21" ht="1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</row>
    <row r="864" spans="1:21" ht="1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</row>
    <row r="865" spans="1:21" ht="1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</row>
    <row r="866" spans="1:21" ht="1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</row>
    <row r="867" spans="1:21" ht="1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</row>
    <row r="868" spans="1:21" ht="1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</row>
    <row r="869" spans="1:21" ht="1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</row>
    <row r="870" spans="1:21" ht="1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</row>
    <row r="871" spans="1:21" ht="1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</row>
    <row r="872" spans="1:21" ht="1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</row>
    <row r="873" spans="1:21" ht="1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</row>
    <row r="874" spans="1:21" ht="1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</row>
    <row r="875" spans="1:21" ht="1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</row>
    <row r="876" spans="1:21" ht="1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</row>
    <row r="877" spans="1:21" ht="1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</row>
    <row r="878" spans="1:21" ht="1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</row>
    <row r="879" spans="1:21" ht="1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</row>
    <row r="880" spans="1:21" ht="1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</row>
    <row r="881" spans="1:21" ht="1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</row>
    <row r="882" spans="1:21" ht="1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</row>
    <row r="883" spans="1:21" ht="1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</row>
    <row r="884" spans="1:21" ht="1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</row>
    <row r="885" spans="1:21" ht="1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</row>
    <row r="886" spans="1:21" ht="1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</row>
    <row r="887" spans="1:21" ht="1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</row>
    <row r="888" spans="1:21" ht="1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</row>
    <row r="889" spans="1:21" ht="1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</row>
    <row r="890" spans="1:21" ht="1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</row>
    <row r="891" spans="1:21" ht="1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</row>
    <row r="892" spans="1:21" ht="1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</row>
    <row r="893" spans="1:21" ht="1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</row>
    <row r="894" spans="1:21" ht="1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</row>
    <row r="895" spans="1:21" ht="1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</row>
    <row r="896" spans="1:21" ht="1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</row>
    <row r="897" spans="1:21" ht="1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</row>
    <row r="898" spans="1:21" ht="1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</row>
    <row r="899" spans="1:21" ht="1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</row>
    <row r="900" spans="1:21" ht="1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</row>
    <row r="901" spans="1:21" ht="1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</row>
    <row r="902" spans="1:21" ht="1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</row>
    <row r="903" spans="1:21" ht="1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</row>
    <row r="904" spans="1:21" ht="1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</row>
    <row r="905" spans="1:21" ht="1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</row>
    <row r="906" spans="1:21" ht="1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</row>
    <row r="907" spans="1:21" ht="1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</row>
    <row r="908" spans="1:21" ht="1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</row>
    <row r="909" spans="1:21" ht="1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</row>
    <row r="910" spans="1:21" ht="1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</row>
    <row r="911" spans="1:21" ht="1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</row>
    <row r="912" spans="1:21" ht="1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</row>
    <row r="913" spans="1:21" ht="1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</row>
    <row r="914" spans="1:21" ht="1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</row>
    <row r="915" spans="1:21" ht="1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</row>
    <row r="916" spans="1:21" ht="1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</row>
    <row r="917" spans="1:21" ht="1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</row>
    <row r="918" spans="1:21" ht="1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</row>
    <row r="919" spans="1:21" ht="1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</row>
    <row r="920" spans="1:21" ht="1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</row>
    <row r="921" spans="1:21" ht="1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</row>
    <row r="922" spans="1:21" ht="1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</row>
    <row r="923" spans="1:21" ht="1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</row>
    <row r="924" spans="1:21" ht="1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</row>
    <row r="925" spans="1:21" ht="1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</row>
    <row r="926" spans="1:21" ht="1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</row>
    <row r="927" spans="1:21" ht="1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</row>
    <row r="928" spans="1:21" ht="1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</row>
    <row r="929" spans="1:21" ht="1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</row>
    <row r="930" spans="1:21" ht="1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</row>
    <row r="931" spans="1:21" ht="1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</row>
    <row r="932" spans="1:21" ht="1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</row>
    <row r="933" spans="1:21" ht="1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</row>
    <row r="934" spans="1:21" ht="1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</row>
    <row r="935" spans="1:21" ht="1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</row>
    <row r="936" spans="1:21" ht="1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</row>
    <row r="937" spans="1:21" ht="1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</row>
    <row r="938" spans="1:21" ht="1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</row>
    <row r="939" spans="1:21" ht="1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</row>
    <row r="940" spans="1:21" ht="1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</row>
    <row r="941" spans="1:21" ht="1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</row>
    <row r="942" spans="1:21" ht="1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</row>
    <row r="943" spans="1:21" ht="1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</row>
    <row r="944" spans="1:21" ht="1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</row>
    <row r="945" spans="1:21" ht="1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</row>
    <row r="946" spans="1:21" ht="1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</row>
    <row r="947" spans="1:21" ht="1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</row>
    <row r="948" spans="1:21" ht="1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</row>
    <row r="949" spans="1:21" ht="1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</row>
    <row r="950" spans="1:21" ht="1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</row>
    <row r="951" spans="1:21" ht="1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</row>
    <row r="952" spans="1:21" ht="1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</row>
    <row r="953" spans="1:21" ht="1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</row>
    <row r="954" spans="1:21" ht="1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</row>
    <row r="955" spans="1:21" ht="1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</row>
    <row r="956" spans="1:21" ht="1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</row>
    <row r="957" spans="1:21" ht="1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</row>
    <row r="958" spans="1:21" ht="1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</row>
    <row r="959" spans="1:21" ht="1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</row>
    <row r="960" spans="1:21" ht="1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</row>
    <row r="961" spans="1:21" ht="1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</row>
    <row r="962" spans="1:21" ht="1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</row>
    <row r="963" spans="1:21" ht="1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</row>
    <row r="964" spans="1:21" ht="1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</row>
    <row r="965" spans="1:21" ht="1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</row>
    <row r="966" spans="1:21" ht="1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</row>
    <row r="967" spans="1:21" ht="1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</row>
    <row r="968" spans="1:21" ht="1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</row>
    <row r="969" spans="1:21" ht="1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</row>
    <row r="970" spans="1:21" ht="1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</row>
    <row r="971" spans="1:21" ht="1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</row>
    <row r="972" spans="1:21" ht="1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</row>
    <row r="973" spans="1:21" ht="1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</row>
    <row r="974" spans="1:21" ht="1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</row>
    <row r="975" spans="1:21" ht="1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</row>
    <row r="976" spans="1:21" ht="1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</row>
    <row r="977" spans="1:21" ht="1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</row>
    <row r="978" spans="1:21" ht="1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</row>
    <row r="979" spans="1:21" ht="1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</row>
    <row r="980" spans="1:21" ht="1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</row>
    <row r="981" spans="1:21" ht="1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</row>
    <row r="982" spans="1:21" ht="1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</row>
    <row r="983" spans="1:21" ht="1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</row>
    <row r="984" spans="1:21" ht="1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</row>
    <row r="985" spans="1:21" ht="1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</row>
    <row r="986" spans="1:21" ht="1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</row>
    <row r="987" spans="1:21" ht="1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</row>
    <row r="988" spans="1:21" ht="1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</row>
    <row r="989" spans="1:21" ht="1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</row>
    <row r="990" spans="1:21" ht="1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</row>
    <row r="991" spans="1:21" ht="1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</row>
    <row r="992" spans="1:21" ht="1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</row>
    <row r="993" spans="1:21" ht="1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</row>
    <row r="994" spans="1:21" ht="1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</row>
    <row r="995" spans="1:21" ht="1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</row>
    <row r="996" spans="1:21" ht="1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</row>
    <row r="997" spans="1:21" ht="1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</row>
    <row r="998" spans="1:21" ht="1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</row>
    <row r="999" spans="1:21" ht="1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</row>
    <row r="1000" spans="1:21" ht="1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37"/>
  <sheetViews>
    <sheetView tabSelected="1" topLeftCell="D8" zoomScale="95" zoomScaleNormal="95" workbookViewId="0">
      <selection activeCell="J20" sqref="J20"/>
    </sheetView>
  </sheetViews>
  <sheetFormatPr defaultColWidth="12.5703125" defaultRowHeight="15.75" customHeight="1"/>
  <cols>
    <col min="1" max="1" width="18" bestFit="1" customWidth="1"/>
    <col min="2" max="2" width="27.5703125" bestFit="1" customWidth="1"/>
    <col min="3" max="3" width="36.85546875" bestFit="1" customWidth="1"/>
    <col min="4" max="4" width="15.5703125" bestFit="1" customWidth="1"/>
    <col min="5" max="5" width="27" bestFit="1" customWidth="1"/>
    <col min="6" max="6" width="10.85546875" bestFit="1" customWidth="1"/>
    <col min="7" max="7" width="17.5703125" bestFit="1" customWidth="1"/>
    <col min="8" max="8" width="88.42578125" bestFit="1" customWidth="1"/>
  </cols>
  <sheetData>
    <row r="1" spans="1:8" ht="15.75" customHeight="1">
      <c r="A1" s="69" t="s">
        <v>0</v>
      </c>
      <c r="B1" s="69" t="s">
        <v>56</v>
      </c>
      <c r="C1" s="69" t="s">
        <v>57</v>
      </c>
      <c r="D1" s="69" t="s">
        <v>58</v>
      </c>
      <c r="E1" s="69" t="s">
        <v>59</v>
      </c>
      <c r="F1" s="69" t="s">
        <v>60</v>
      </c>
      <c r="G1" s="69" t="s">
        <v>61</v>
      </c>
      <c r="H1" s="69" t="s">
        <v>62</v>
      </c>
    </row>
    <row r="2" spans="1:8" ht="15.75" customHeight="1">
      <c r="A2" s="95" t="s">
        <v>63</v>
      </c>
      <c r="B2" s="95" t="s">
        <v>64</v>
      </c>
      <c r="C2" s="71" t="s">
        <v>65</v>
      </c>
      <c r="D2" s="72">
        <f>(6*8000)+(7*8000)+(2*15000)</f>
        <v>134000</v>
      </c>
      <c r="E2" s="73">
        <v>12</v>
      </c>
      <c r="F2" s="73">
        <v>1</v>
      </c>
      <c r="G2" s="72">
        <f t="shared" ref="G2:G36" si="0">D2*E2*F2</f>
        <v>1608000</v>
      </c>
      <c r="H2" s="74" t="s">
        <v>66</v>
      </c>
    </row>
    <row r="3" spans="1:8" ht="15.75" customHeight="1">
      <c r="A3" s="88"/>
      <c r="B3" s="88"/>
      <c r="C3" s="71" t="s">
        <v>67</v>
      </c>
      <c r="D3" s="72">
        <v>550000</v>
      </c>
      <c r="E3" s="73">
        <v>1</v>
      </c>
      <c r="F3" s="73">
        <v>1</v>
      </c>
      <c r="G3" s="72">
        <f t="shared" si="0"/>
        <v>550000</v>
      </c>
      <c r="H3" s="74" t="s">
        <v>68</v>
      </c>
    </row>
    <row r="4" spans="1:8" ht="15.75" customHeight="1">
      <c r="A4" s="88"/>
      <c r="B4" s="88"/>
      <c r="C4" s="75" t="s">
        <v>69</v>
      </c>
      <c r="D4" s="72"/>
      <c r="E4" s="76"/>
      <c r="F4" s="73"/>
      <c r="G4" s="72">
        <f t="shared" si="0"/>
        <v>0</v>
      </c>
      <c r="H4" s="74"/>
    </row>
    <row r="5" spans="1:8" ht="15.75" customHeight="1">
      <c r="A5" s="88"/>
      <c r="B5" s="88"/>
      <c r="C5" s="75" t="s">
        <v>70</v>
      </c>
      <c r="D5" s="72"/>
      <c r="E5" s="76"/>
      <c r="F5" s="73"/>
      <c r="G5" s="72">
        <f t="shared" si="0"/>
        <v>0</v>
      </c>
      <c r="H5" s="74"/>
    </row>
    <row r="6" spans="1:8" ht="15.75" customHeight="1">
      <c r="A6" s="88"/>
      <c r="B6" s="96"/>
      <c r="C6" s="75" t="s">
        <v>71</v>
      </c>
      <c r="D6" s="72"/>
      <c r="E6" s="76"/>
      <c r="F6" s="73"/>
      <c r="G6" s="72">
        <f t="shared" si="0"/>
        <v>0</v>
      </c>
      <c r="H6" s="74"/>
    </row>
    <row r="7" spans="1:8" ht="15.75" customHeight="1">
      <c r="A7" s="88"/>
      <c r="B7" s="97" t="s">
        <v>72</v>
      </c>
      <c r="C7" s="75" t="s">
        <v>73</v>
      </c>
      <c r="D7" s="77">
        <v>4166.666666666667</v>
      </c>
      <c r="E7" s="73">
        <v>12</v>
      </c>
      <c r="F7" s="73">
        <v>1</v>
      </c>
      <c r="G7" s="72">
        <f t="shared" si="0"/>
        <v>50000</v>
      </c>
      <c r="H7" s="74"/>
    </row>
    <row r="8" spans="1:8" ht="15.75" customHeight="1">
      <c r="A8" s="88"/>
      <c r="B8" s="88"/>
      <c r="C8" s="71" t="s">
        <v>74</v>
      </c>
      <c r="D8" s="72">
        <v>416.66666666666669</v>
      </c>
      <c r="E8" s="73">
        <v>12</v>
      </c>
      <c r="F8" s="73">
        <v>1</v>
      </c>
      <c r="G8" s="72">
        <f t="shared" si="0"/>
        <v>5000</v>
      </c>
      <c r="H8" s="74"/>
    </row>
    <row r="9" spans="1:8" ht="15.75" customHeight="1">
      <c r="A9" s="88"/>
      <c r="B9" s="88"/>
      <c r="C9" s="71" t="s">
        <v>75</v>
      </c>
      <c r="D9" s="72"/>
      <c r="E9" s="73"/>
      <c r="F9" s="73"/>
      <c r="G9" s="72">
        <f t="shared" si="0"/>
        <v>0</v>
      </c>
      <c r="H9" s="74"/>
    </row>
    <row r="10" spans="1:8" ht="15.75" customHeight="1">
      <c r="A10" s="88"/>
      <c r="B10" s="88"/>
      <c r="C10" s="71" t="s">
        <v>76</v>
      </c>
      <c r="D10" s="72">
        <v>80000</v>
      </c>
      <c r="E10" s="73">
        <v>1</v>
      </c>
      <c r="F10" s="73">
        <v>1</v>
      </c>
      <c r="G10" s="72">
        <f t="shared" si="0"/>
        <v>80000</v>
      </c>
      <c r="H10" s="74"/>
    </row>
    <row r="11" spans="1:8" ht="15.75" customHeight="1">
      <c r="A11" s="88"/>
      <c r="B11" s="88"/>
      <c r="C11" s="71" t="s">
        <v>77</v>
      </c>
      <c r="D11" s="72">
        <v>0</v>
      </c>
      <c r="E11" s="73">
        <v>0</v>
      </c>
      <c r="F11" s="73">
        <v>0</v>
      </c>
      <c r="G11" s="72">
        <f t="shared" si="0"/>
        <v>0</v>
      </c>
      <c r="H11" s="74"/>
    </row>
    <row r="12" spans="1:8" ht="15.75" customHeight="1">
      <c r="A12" s="88"/>
      <c r="B12" s="95" t="s">
        <v>78</v>
      </c>
      <c r="C12" s="71" t="s">
        <v>79</v>
      </c>
      <c r="D12" s="77">
        <v>20833.333333333332</v>
      </c>
      <c r="E12" s="73"/>
      <c r="F12" s="73"/>
      <c r="G12" s="72">
        <f t="shared" si="0"/>
        <v>0</v>
      </c>
      <c r="H12" s="74"/>
    </row>
    <row r="13" spans="1:8" ht="15.75" customHeight="1">
      <c r="A13" s="88"/>
      <c r="B13" s="88"/>
      <c r="C13" s="71" t="s">
        <v>80</v>
      </c>
      <c r="D13" s="72"/>
      <c r="E13" s="73"/>
      <c r="F13" s="73"/>
      <c r="G13" s="72">
        <f t="shared" si="0"/>
        <v>0</v>
      </c>
      <c r="H13" s="74"/>
    </row>
    <row r="14" spans="1:8" ht="15.75" customHeight="1">
      <c r="A14" s="88"/>
      <c r="B14" s="88"/>
      <c r="C14" s="71" t="s">
        <v>81</v>
      </c>
      <c r="D14" s="77">
        <f>10416.666666666+1250</f>
        <v>11666.666666666</v>
      </c>
      <c r="E14" s="73">
        <v>12</v>
      </c>
      <c r="F14" s="73">
        <v>1</v>
      </c>
      <c r="G14" s="72">
        <f t="shared" si="0"/>
        <v>139999.999999992</v>
      </c>
      <c r="H14" s="74" t="s">
        <v>82</v>
      </c>
    </row>
    <row r="15" spans="1:8" ht="15.75" customHeight="1">
      <c r="A15" s="88"/>
      <c r="B15" s="88"/>
      <c r="C15" s="71" t="s">
        <v>83</v>
      </c>
      <c r="D15" s="72">
        <v>6250</v>
      </c>
      <c r="E15" s="73">
        <v>12</v>
      </c>
      <c r="F15" s="73">
        <v>1</v>
      </c>
      <c r="G15" s="72">
        <f t="shared" si="0"/>
        <v>75000</v>
      </c>
      <c r="H15" s="74"/>
    </row>
    <row r="16" spans="1:8" ht="15.75" customHeight="1">
      <c r="A16" s="88"/>
      <c r="B16" s="88"/>
      <c r="C16" s="71" t="s">
        <v>84</v>
      </c>
      <c r="D16" s="72"/>
      <c r="E16" s="73"/>
      <c r="F16" s="73"/>
      <c r="G16" s="72">
        <f t="shared" si="0"/>
        <v>0</v>
      </c>
      <c r="H16" s="74"/>
    </row>
    <row r="17" spans="1:8" ht="15.75" customHeight="1">
      <c r="A17" s="88"/>
      <c r="B17" s="88"/>
      <c r="C17" s="71" t="s">
        <v>85</v>
      </c>
      <c r="D17" s="72"/>
      <c r="E17" s="73"/>
      <c r="F17" s="73"/>
      <c r="G17" s="72">
        <f t="shared" si="0"/>
        <v>0</v>
      </c>
      <c r="H17" s="74"/>
    </row>
    <row r="18" spans="1:8" ht="15.75" customHeight="1">
      <c r="A18" s="88"/>
      <c r="B18" s="95" t="s">
        <v>86</v>
      </c>
      <c r="C18" s="71" t="s">
        <v>87</v>
      </c>
      <c r="D18" s="72"/>
      <c r="E18" s="73"/>
      <c r="F18" s="73"/>
      <c r="G18" s="72">
        <f t="shared" si="0"/>
        <v>0</v>
      </c>
      <c r="H18" s="74"/>
    </row>
    <row r="19" spans="1:8" ht="15.75" customHeight="1">
      <c r="A19" s="88"/>
      <c r="B19" s="88"/>
      <c r="C19" s="71" t="s">
        <v>88</v>
      </c>
      <c r="D19" s="72"/>
      <c r="E19" s="73"/>
      <c r="F19" s="73"/>
      <c r="G19" s="72">
        <f t="shared" si="0"/>
        <v>0</v>
      </c>
      <c r="H19" s="74"/>
    </row>
    <row r="20" spans="1:8" ht="15.75" customHeight="1">
      <c r="A20" s="88"/>
      <c r="B20" s="95" t="s">
        <v>89</v>
      </c>
      <c r="C20" s="71" t="s">
        <v>90</v>
      </c>
      <c r="D20" s="72"/>
      <c r="E20" s="73"/>
      <c r="F20" s="73"/>
      <c r="G20" s="72">
        <f t="shared" si="0"/>
        <v>0</v>
      </c>
      <c r="H20" s="74"/>
    </row>
    <row r="21" spans="1:8" ht="15.75" customHeight="1">
      <c r="A21" s="88"/>
      <c r="B21" s="88"/>
      <c r="C21" s="71" t="s">
        <v>91</v>
      </c>
      <c r="D21" s="72"/>
      <c r="E21" s="73"/>
      <c r="F21" s="73"/>
      <c r="G21" s="72">
        <f t="shared" si="0"/>
        <v>0</v>
      </c>
      <c r="H21" s="74" t="s">
        <v>92</v>
      </c>
    </row>
    <row r="22" spans="1:8" ht="15.75" customHeight="1">
      <c r="A22" s="88"/>
      <c r="B22" s="88"/>
      <c r="C22" s="71" t="s">
        <v>93</v>
      </c>
      <c r="D22" s="72"/>
      <c r="E22" s="73"/>
      <c r="F22" s="73"/>
      <c r="G22" s="72">
        <f t="shared" si="0"/>
        <v>0</v>
      </c>
      <c r="H22" s="74" t="s">
        <v>92</v>
      </c>
    </row>
    <row r="23" spans="1:8" ht="15">
      <c r="A23" s="88"/>
      <c r="B23" s="88"/>
      <c r="C23" s="71" t="s">
        <v>94</v>
      </c>
      <c r="D23" s="72"/>
      <c r="E23" s="73"/>
      <c r="F23" s="73"/>
      <c r="G23" s="72">
        <f t="shared" si="0"/>
        <v>0</v>
      </c>
      <c r="H23" s="74" t="s">
        <v>92</v>
      </c>
    </row>
    <row r="24" spans="1:8" ht="15">
      <c r="A24" s="88"/>
      <c r="B24" s="95" t="s">
        <v>95</v>
      </c>
      <c r="C24" s="71" t="s">
        <v>96</v>
      </c>
      <c r="D24" s="72"/>
      <c r="E24" s="73"/>
      <c r="F24" s="73"/>
      <c r="G24" s="72">
        <f t="shared" si="0"/>
        <v>0</v>
      </c>
      <c r="H24" s="74"/>
    </row>
    <row r="25" spans="1:8" ht="15">
      <c r="A25" s="88"/>
      <c r="B25" s="88"/>
      <c r="C25" s="71" t="s">
        <v>97</v>
      </c>
      <c r="D25" s="72"/>
      <c r="E25" s="73"/>
      <c r="F25" s="73"/>
      <c r="G25" s="72">
        <f t="shared" si="0"/>
        <v>0</v>
      </c>
      <c r="H25" s="74"/>
    </row>
    <row r="26" spans="1:8" ht="15">
      <c r="A26" s="88"/>
      <c r="B26" s="88"/>
      <c r="C26" s="71" t="s">
        <v>98</v>
      </c>
      <c r="D26" s="72"/>
      <c r="E26" s="73"/>
      <c r="F26" s="73"/>
      <c r="G26" s="72">
        <f t="shared" si="0"/>
        <v>0</v>
      </c>
      <c r="H26" s="74"/>
    </row>
    <row r="27" spans="1:8" ht="15">
      <c r="A27" s="88"/>
      <c r="B27" s="88"/>
      <c r="C27" s="71"/>
      <c r="D27" s="72"/>
      <c r="E27" s="73"/>
      <c r="F27" s="73"/>
      <c r="G27" s="72">
        <f t="shared" si="0"/>
        <v>0</v>
      </c>
      <c r="H27" s="74"/>
    </row>
    <row r="28" spans="1:8" ht="15">
      <c r="A28" s="88"/>
      <c r="B28" s="95" t="s">
        <v>99</v>
      </c>
      <c r="C28" s="71" t="s">
        <v>100</v>
      </c>
      <c r="D28" s="72"/>
      <c r="E28" s="73"/>
      <c r="F28" s="73"/>
      <c r="G28" s="72">
        <f t="shared" si="0"/>
        <v>0</v>
      </c>
      <c r="H28" s="74"/>
    </row>
    <row r="29" spans="1:8" ht="15">
      <c r="A29" s="88"/>
      <c r="B29" s="88"/>
      <c r="C29" s="71" t="s">
        <v>101</v>
      </c>
      <c r="D29" s="72"/>
      <c r="E29" s="73"/>
      <c r="F29" s="73"/>
      <c r="G29" s="72">
        <f t="shared" si="0"/>
        <v>0</v>
      </c>
      <c r="H29" s="74"/>
    </row>
    <row r="30" spans="1:8" ht="15">
      <c r="A30" s="88"/>
      <c r="B30" s="88"/>
      <c r="C30" s="71" t="s">
        <v>102</v>
      </c>
      <c r="D30" s="72"/>
      <c r="E30" s="73"/>
      <c r="F30" s="73"/>
      <c r="G30" s="72">
        <f t="shared" si="0"/>
        <v>0</v>
      </c>
      <c r="H30" s="74"/>
    </row>
    <row r="31" spans="1:8" ht="15">
      <c r="A31" s="88"/>
      <c r="B31" s="95" t="s">
        <v>103</v>
      </c>
      <c r="C31" s="71"/>
      <c r="D31" s="72"/>
      <c r="E31" s="73"/>
      <c r="F31" s="73"/>
      <c r="G31" s="72">
        <f t="shared" si="0"/>
        <v>0</v>
      </c>
      <c r="H31" s="74"/>
    </row>
    <row r="32" spans="1:8" ht="15">
      <c r="A32" s="88"/>
      <c r="B32" s="88"/>
      <c r="C32" s="71"/>
      <c r="D32" s="72"/>
      <c r="E32" s="73"/>
      <c r="F32" s="73"/>
      <c r="G32" s="72">
        <f t="shared" si="0"/>
        <v>0</v>
      </c>
      <c r="H32" s="74"/>
    </row>
    <row r="33" spans="1:8" ht="15">
      <c r="A33" s="88"/>
      <c r="B33" s="95" t="s">
        <v>104</v>
      </c>
      <c r="C33" s="71" t="s">
        <v>105</v>
      </c>
      <c r="D33" s="72"/>
      <c r="E33" s="73"/>
      <c r="F33" s="73"/>
      <c r="G33" s="72">
        <f t="shared" si="0"/>
        <v>0</v>
      </c>
      <c r="H33" s="74"/>
    </row>
    <row r="34" spans="1:8" ht="15">
      <c r="A34" s="88"/>
      <c r="B34" s="88"/>
      <c r="C34" s="71" t="s">
        <v>106</v>
      </c>
      <c r="D34" s="72"/>
      <c r="E34" s="73"/>
      <c r="F34" s="73"/>
      <c r="G34" s="72">
        <f t="shared" si="0"/>
        <v>0</v>
      </c>
      <c r="H34" s="74"/>
    </row>
    <row r="35" spans="1:8" ht="15">
      <c r="A35" s="70"/>
      <c r="B35" s="88"/>
      <c r="C35" s="71" t="s">
        <v>107</v>
      </c>
      <c r="D35" s="72"/>
      <c r="E35" s="73"/>
      <c r="F35" s="73"/>
      <c r="G35" s="72">
        <f t="shared" si="0"/>
        <v>0</v>
      </c>
      <c r="H35" s="74"/>
    </row>
    <row r="36" spans="1:8" ht="15">
      <c r="A36" s="70"/>
      <c r="B36" s="88"/>
      <c r="C36" s="71" t="s">
        <v>108</v>
      </c>
      <c r="D36" s="72"/>
      <c r="E36" s="73"/>
      <c r="F36" s="73"/>
      <c r="G36" s="72">
        <f t="shared" si="0"/>
        <v>0</v>
      </c>
      <c r="H36" s="74"/>
    </row>
    <row r="37" spans="1:8" ht="15">
      <c r="A37" s="78"/>
      <c r="B37" s="78" t="s">
        <v>109</v>
      </c>
      <c r="C37" s="78"/>
      <c r="D37" s="79">
        <f>SUM(D2:D34)</f>
        <v>807333.33333333267</v>
      </c>
      <c r="E37" s="78"/>
      <c r="F37" s="78"/>
      <c r="G37" s="79">
        <f>SUM(G2:G34)</f>
        <v>2507999.9999999921</v>
      </c>
      <c r="H37" s="80"/>
    </row>
  </sheetData>
  <mergeCells count="10">
    <mergeCell ref="B28:B30"/>
    <mergeCell ref="B31:B32"/>
    <mergeCell ref="A2:A34"/>
    <mergeCell ref="B2:B6"/>
    <mergeCell ref="B7:B11"/>
    <mergeCell ref="B12:B17"/>
    <mergeCell ref="B18:B19"/>
    <mergeCell ref="B20:B23"/>
    <mergeCell ref="B24:B27"/>
    <mergeCell ref="B33:B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Revenue assumptions</vt:lpstr>
      <vt:lpstr>Projection sheet</vt:lpstr>
      <vt:lpstr>Capital needs </vt:lpstr>
      <vt:lpstr>cost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Radhi ALshammari</dc:creator>
  <cp:lastModifiedBy>Radhi ALshammari</cp:lastModifiedBy>
  <dcterms:created xsi:type="dcterms:W3CDTF">2023-10-30T16:30:47Z</dcterms:created>
  <dcterms:modified xsi:type="dcterms:W3CDTF">2023-10-30T16:59:45Z</dcterms:modified>
</cp:coreProperties>
</file>