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C6592A4-940B-45CB-9DE6-8A1EC8C8E3F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مصاريف التاسيس " sheetId="1" r:id="rId1"/>
  </sheets>
  <externalReferences>
    <externalReference r:id="rId2"/>
  </externalReferences>
  <definedNames>
    <definedName name="_Hlk122608518" localSheetId="0">'مصاريف التاسيس '!#REF!</definedName>
    <definedName name="_Hlk134688598" localSheetId="0">'مصاريف التاسيس '!$A$164</definedName>
    <definedName name="_Toc76568509" localSheetId="0">'مصاريف التاسيس '!#REF!</definedName>
    <definedName name="_Toc76568510" localSheetId="0">'مصاريف التاسيس '!$A$344</definedName>
    <definedName name="_Toc76568511" localSheetId="0">'مصاريف التاسيس '!#REF!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25" i="1" l="1"/>
  <c r="B287" i="1"/>
  <c r="D149" i="1"/>
  <c r="B156" i="1"/>
  <c r="B157" i="1" s="1"/>
  <c r="E140" i="1"/>
  <c r="E142" i="1"/>
  <c r="E141" i="1"/>
  <c r="E139" i="1"/>
  <c r="E138" i="1"/>
  <c r="D139" i="1"/>
  <c r="D140" i="1"/>
  <c r="D141" i="1"/>
  <c r="D142" i="1"/>
  <c r="F142" i="1" s="1"/>
  <c r="D138" i="1"/>
  <c r="F138" i="1" s="1"/>
  <c r="F141" i="1"/>
  <c r="B66" i="1"/>
  <c r="E44" i="1"/>
  <c r="E46" i="1" s="1"/>
  <c r="E45" i="1"/>
  <c r="D78" i="1"/>
  <c r="F78" i="1" s="1"/>
  <c r="D77" i="1"/>
  <c r="F77" i="1" s="1"/>
  <c r="A282" i="1"/>
  <c r="A319" i="1" s="1"/>
  <c r="A283" i="1"/>
  <c r="A320" i="1" s="1"/>
  <c r="A284" i="1"/>
  <c r="A321" i="1" s="1"/>
  <c r="A285" i="1"/>
  <c r="A322" i="1" s="1"/>
  <c r="A286" i="1"/>
  <c r="A323" i="1" s="1"/>
  <c r="A287" i="1"/>
  <c r="B300" i="1"/>
  <c r="B299" i="1"/>
  <c r="B298" i="1"/>
  <c r="B297" i="1"/>
  <c r="B296" i="1"/>
  <c r="B282" i="1"/>
  <c r="D282" i="1" s="1"/>
  <c r="B283" i="1"/>
  <c r="D283" i="1" s="1"/>
  <c r="E283" i="1" s="1"/>
  <c r="E320" i="1" s="1"/>
  <c r="B284" i="1"/>
  <c r="D284" i="1" s="1"/>
  <c r="E284" i="1" s="1"/>
  <c r="F321" i="1" s="1"/>
  <c r="B285" i="1"/>
  <c r="B286" i="1"/>
  <c r="D286" i="1" s="1"/>
  <c r="E286" i="1" s="1"/>
  <c r="F323" i="1" s="1"/>
  <c r="D287" i="1"/>
  <c r="E287" i="1" s="1"/>
  <c r="E324" i="1" s="1"/>
  <c r="A324" i="1"/>
  <c r="B236" i="1"/>
  <c r="C235" i="1"/>
  <c r="C234" i="1"/>
  <c r="C233" i="1"/>
  <c r="C232" i="1"/>
  <c r="C231" i="1"/>
  <c r="C230" i="1"/>
  <c r="C156" i="1"/>
  <c r="C215" i="1"/>
  <c r="C214" i="1"/>
  <c r="C212" i="1"/>
  <c r="C211" i="1"/>
  <c r="C201" i="1"/>
  <c r="B216" i="1"/>
  <c r="C209" i="1"/>
  <c r="C207" i="1"/>
  <c r="C206" i="1"/>
  <c r="C193" i="1"/>
  <c r="C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D154" i="1"/>
  <c r="E154" i="1" s="1"/>
  <c r="F154" i="1" s="1"/>
  <c r="D150" i="1"/>
  <c r="E150" i="1" s="1"/>
  <c r="F150" i="1" s="1"/>
  <c r="D151" i="1"/>
  <c r="E151" i="1" s="1"/>
  <c r="F151" i="1" s="1"/>
  <c r="D155" i="1"/>
  <c r="E155" i="1" s="1"/>
  <c r="F155" i="1" s="1"/>
  <c r="D153" i="1"/>
  <c r="E153" i="1" s="1"/>
  <c r="F153" i="1" s="1"/>
  <c r="D152" i="1"/>
  <c r="E152" i="1" s="1"/>
  <c r="F152" i="1" s="1"/>
  <c r="E149" i="1"/>
  <c r="F149" i="1" s="1"/>
  <c r="F140" i="1"/>
  <c r="F139" i="1"/>
  <c r="C80" i="1"/>
  <c r="B80" i="1"/>
  <c r="D79" i="1"/>
  <c r="F79" i="1" s="1"/>
  <c r="D76" i="1"/>
  <c r="F76" i="1" s="1"/>
  <c r="D75" i="1"/>
  <c r="F75" i="1" s="1"/>
  <c r="D74" i="1"/>
  <c r="C66" i="1"/>
  <c r="D65" i="1"/>
  <c r="F65" i="1" s="1"/>
  <c r="D64" i="1"/>
  <c r="F64" i="1" s="1"/>
  <c r="D63" i="1"/>
  <c r="F63" i="1" s="1"/>
  <c r="D62" i="1"/>
  <c r="F62" i="1" s="1"/>
  <c r="D61" i="1"/>
  <c r="F61" i="1" s="1"/>
  <c r="D60" i="1"/>
  <c r="F60" i="1" s="1"/>
  <c r="D59" i="1"/>
  <c r="F59" i="1" s="1"/>
  <c r="D58" i="1"/>
  <c r="F58" i="1" s="1"/>
  <c r="D57" i="1"/>
  <c r="F57" i="1" s="1"/>
  <c r="D56" i="1"/>
  <c r="F56" i="1" s="1"/>
  <c r="D55" i="1"/>
  <c r="F55" i="1" s="1"/>
  <c r="D54" i="1"/>
  <c r="D97" i="1"/>
  <c r="E90" i="1"/>
  <c r="G90" i="1" s="1"/>
  <c r="C90" i="1"/>
  <c r="E89" i="1"/>
  <c r="G89" i="1" s="1"/>
  <c r="C89" i="1"/>
  <c r="C88" i="1"/>
  <c r="C91" i="1"/>
  <c r="C92" i="1"/>
  <c r="C93" i="1"/>
  <c r="C95" i="1"/>
  <c r="C96" i="1"/>
  <c r="C109" i="1"/>
  <c r="C143" i="1"/>
  <c r="C189" i="1"/>
  <c r="C192" i="1"/>
  <c r="C202" i="1"/>
  <c r="C203" i="1"/>
  <c r="C204" i="1"/>
  <c r="C352" i="1"/>
  <c r="C365" i="1"/>
  <c r="G324" i="1" l="1"/>
  <c r="G323" i="1"/>
  <c r="G320" i="1"/>
  <c r="G321" i="1"/>
  <c r="F324" i="1"/>
  <c r="F320" i="1"/>
  <c r="D323" i="1"/>
  <c r="D320" i="1"/>
  <c r="C323" i="1"/>
  <c r="D321" i="1"/>
  <c r="E323" i="1"/>
  <c r="C321" i="1"/>
  <c r="E321" i="1"/>
  <c r="D324" i="1"/>
  <c r="B288" i="1"/>
  <c r="C320" i="1"/>
  <c r="C324" i="1"/>
  <c r="D285" i="1"/>
  <c r="E285" i="1" s="1"/>
  <c r="G322" i="1" s="1"/>
  <c r="E282" i="1"/>
  <c r="G319" i="1" s="1"/>
  <c r="C236" i="1"/>
  <c r="B421" i="1" s="1"/>
  <c r="C157" i="1"/>
  <c r="C216" i="1"/>
  <c r="B183" i="1"/>
  <c r="D80" i="1"/>
  <c r="F74" i="1"/>
  <c r="F80" i="1" s="1"/>
  <c r="D66" i="1"/>
  <c r="F54" i="1"/>
  <c r="F66" i="1" s="1"/>
  <c r="C97" i="1"/>
  <c r="C194" i="1"/>
  <c r="B346" i="1" s="1"/>
  <c r="C346" i="1" s="1"/>
  <c r="D346" i="1" s="1"/>
  <c r="E346" i="1" s="1"/>
  <c r="F346" i="1" s="1"/>
  <c r="B265" i="1" l="1"/>
  <c r="C354" i="1"/>
  <c r="G325" i="1"/>
  <c r="D322" i="1"/>
  <c r="E322" i="1"/>
  <c r="C322" i="1"/>
  <c r="F322" i="1"/>
  <c r="E288" i="1"/>
  <c r="C319" i="1"/>
  <c r="D319" i="1"/>
  <c r="E319" i="1"/>
  <c r="F319" i="1"/>
  <c r="D288" i="1"/>
  <c r="D290" i="1" s="1"/>
  <c r="C300" i="1" l="1"/>
  <c r="C296" i="1"/>
  <c r="C299" i="1"/>
  <c r="C298" i="1"/>
  <c r="C297" i="1"/>
  <c r="E325" i="1"/>
  <c r="D325" i="1"/>
  <c r="C325" i="1"/>
  <c r="B190" i="1" l="1"/>
  <c r="B194" i="1" s="1"/>
  <c r="B117" i="1"/>
  <c r="B97" i="1"/>
  <c r="E96" i="1"/>
  <c r="G96" i="1" s="1"/>
  <c r="E95" i="1"/>
  <c r="G95" i="1" s="1"/>
  <c r="E93" i="1"/>
  <c r="G93" i="1" s="1"/>
  <c r="E91" i="1"/>
  <c r="G91" i="1" s="1"/>
  <c r="E92" i="1"/>
  <c r="E88" i="1"/>
  <c r="D352" i="1"/>
  <c r="D354" i="1" s="1"/>
  <c r="E352" i="1"/>
  <c r="E354" i="1" s="1"/>
  <c r="F352" i="1"/>
  <c r="F354" i="1" s="1"/>
  <c r="G352" i="1"/>
  <c r="G354" i="1" s="1"/>
  <c r="B255" i="1" l="1"/>
  <c r="C255" i="1" s="1"/>
  <c r="B345" i="1"/>
  <c r="G92" i="1"/>
  <c r="E97" i="1"/>
  <c r="B128" i="1" s="1"/>
  <c r="B222" i="1" s="1"/>
  <c r="B252" i="1"/>
  <c r="B334" i="1"/>
  <c r="C359" i="1" s="1"/>
  <c r="C402" i="1" l="1"/>
  <c r="C345" i="1"/>
  <c r="D366" i="1" s="1"/>
  <c r="C366" i="1"/>
  <c r="C407" i="1" s="1"/>
  <c r="C252" i="1"/>
  <c r="C333" i="1"/>
  <c r="D364" i="1" s="1"/>
  <c r="F333" i="1"/>
  <c r="G364" i="1" s="1"/>
  <c r="B333" i="1"/>
  <c r="C364" i="1" s="1"/>
  <c r="E333" i="1"/>
  <c r="F364" i="1" s="1"/>
  <c r="D333" i="1"/>
  <c r="E364" i="1" s="1"/>
  <c r="F97" i="1"/>
  <c r="D345" i="1" l="1"/>
  <c r="E345" i="1" s="1"/>
  <c r="B143" i="1"/>
  <c r="E366" i="1" l="1"/>
  <c r="C353" i="1"/>
  <c r="F325" i="1"/>
  <c r="F345" i="1"/>
  <c r="G366" i="1" s="1"/>
  <c r="F366" i="1"/>
  <c r="G88" i="1"/>
  <c r="C355" i="1" l="1"/>
  <c r="B378" i="1"/>
  <c r="C412" i="1"/>
  <c r="D353" i="1"/>
  <c r="B423" i="1"/>
  <c r="G97" i="1"/>
  <c r="C378" i="1" l="1"/>
  <c r="D355" i="1"/>
  <c r="D156" i="1"/>
  <c r="B118" i="1"/>
  <c r="D123" i="1" l="1"/>
  <c r="B123" i="1"/>
  <c r="C123" i="1"/>
  <c r="F353" i="1"/>
  <c r="F355" i="1" s="1"/>
  <c r="B129" i="1"/>
  <c r="B130" i="1" s="1"/>
  <c r="C128" i="1" l="1"/>
  <c r="E353" i="1"/>
  <c r="E355" i="1" s="1"/>
  <c r="E156" i="1"/>
  <c r="F156" i="1"/>
  <c r="C332" i="1" s="1"/>
  <c r="C129" i="1" l="1"/>
  <c r="B250" i="1"/>
  <c r="C250" i="1" s="1"/>
  <c r="F332" i="1"/>
  <c r="E332" i="1"/>
  <c r="D332" i="1"/>
  <c r="B162" i="1"/>
  <c r="C162" i="1" s="1"/>
  <c r="B332" i="1"/>
  <c r="C361" i="1" l="1"/>
  <c r="E361" i="1"/>
  <c r="F361" i="1"/>
  <c r="G361" i="1"/>
  <c r="D143" i="1"/>
  <c r="D157" i="1" s="1"/>
  <c r="H386" i="1"/>
  <c r="D365" i="1"/>
  <c r="E365" i="1"/>
  <c r="G365" i="1"/>
  <c r="F365" i="1" l="1"/>
  <c r="B335" i="1" l="1"/>
  <c r="B336" i="1" s="1"/>
  <c r="B253" i="1"/>
  <c r="E143" i="1"/>
  <c r="E157" i="1" s="1"/>
  <c r="F143" i="1"/>
  <c r="C342" i="1" s="1"/>
  <c r="D362" i="1" s="1"/>
  <c r="D407" i="1"/>
  <c r="C335" i="1" l="1"/>
  <c r="D360" i="1" s="1"/>
  <c r="D403" i="1" s="1"/>
  <c r="C253" i="1"/>
  <c r="C360" i="1"/>
  <c r="G353" i="1"/>
  <c r="G355" i="1" s="1"/>
  <c r="F335" i="1"/>
  <c r="D335" i="1"/>
  <c r="E360" i="1" s="1"/>
  <c r="E335" i="1"/>
  <c r="F157" i="1"/>
  <c r="D342" i="1"/>
  <c r="D404" i="1"/>
  <c r="B342" i="1"/>
  <c r="C362" i="1" s="1"/>
  <c r="B223" i="1"/>
  <c r="B244" i="1" s="1"/>
  <c r="E407" i="1"/>
  <c r="G407" i="1"/>
  <c r="E404" i="1" l="1"/>
  <c r="E362" i="1"/>
  <c r="B262" i="1"/>
  <c r="C404" i="1"/>
  <c r="C409" i="1"/>
  <c r="C411" i="1" s="1"/>
  <c r="C356" i="1"/>
  <c r="C403" i="1"/>
  <c r="B163" i="1"/>
  <c r="C163" i="1" s="1"/>
  <c r="C164" i="1" s="1"/>
  <c r="B254" i="1"/>
  <c r="C254" i="1" s="1"/>
  <c r="F407" i="1"/>
  <c r="D223" i="1"/>
  <c r="E403" i="1"/>
  <c r="C357" i="1" l="1"/>
  <c r="D361" i="1"/>
  <c r="B164" i="1"/>
  <c r="E342" i="1"/>
  <c r="G360" i="1"/>
  <c r="G403" i="1" s="1"/>
  <c r="F360" i="1"/>
  <c r="F403" i="1" s="1"/>
  <c r="F404" i="1" l="1"/>
  <c r="F362" i="1"/>
  <c r="D409" i="1"/>
  <c r="D411" i="1" s="1"/>
  <c r="D387" i="1"/>
  <c r="E387" i="1" s="1"/>
  <c r="F387" i="1" s="1"/>
  <c r="D162" i="1"/>
  <c r="F342" i="1"/>
  <c r="D163" i="1"/>
  <c r="E409" i="1"/>
  <c r="E411" i="1" s="1"/>
  <c r="G404" i="1" l="1"/>
  <c r="G362" i="1"/>
  <c r="D164" i="1"/>
  <c r="E162" i="1"/>
  <c r="F409" i="1"/>
  <c r="F411" i="1" s="1"/>
  <c r="E163" i="1"/>
  <c r="G387" i="1"/>
  <c r="H387" i="1" s="1"/>
  <c r="E164" i="1" l="1"/>
  <c r="F163" i="1"/>
  <c r="G409" i="1"/>
  <c r="G411" i="1" s="1"/>
  <c r="F162" i="1"/>
  <c r="F164" i="1" l="1"/>
  <c r="B251" i="1" l="1"/>
  <c r="B256" i="1" l="1"/>
  <c r="C251" i="1"/>
  <c r="C256" i="1" s="1"/>
  <c r="B420" i="1" s="1"/>
  <c r="C334" i="1"/>
  <c r="C336" i="1" s="1"/>
  <c r="D334" i="1"/>
  <c r="D336" i="1" s="1"/>
  <c r="E334" i="1"/>
  <c r="E336" i="1" s="1"/>
  <c r="F334" i="1"/>
  <c r="F336" i="1" s="1"/>
  <c r="B264" i="1" l="1"/>
  <c r="D359" i="1"/>
  <c r="E359" i="1"/>
  <c r="E402" i="1" l="1"/>
  <c r="D402" i="1"/>
  <c r="F359" i="1"/>
  <c r="G359" i="1"/>
  <c r="F402" i="1" l="1"/>
  <c r="G402" i="1"/>
  <c r="B243" i="1" l="1"/>
  <c r="B224" i="1"/>
  <c r="D222" i="1"/>
  <c r="D224" i="1" s="1"/>
  <c r="C343" i="1" s="1"/>
  <c r="C347" i="1" s="1"/>
  <c r="B245" i="1" l="1"/>
  <c r="C244" i="1" s="1"/>
  <c r="B261" i="1"/>
  <c r="B263" i="1" s="1"/>
  <c r="D343" i="1"/>
  <c r="B343" i="1"/>
  <c r="B266" i="1" l="1"/>
  <c r="B419" i="1"/>
  <c r="B422" i="1" s="1"/>
  <c r="C363" i="1"/>
  <c r="C405" i="1" s="1"/>
  <c r="C408" i="1" s="1"/>
  <c r="C413" i="1" s="1"/>
  <c r="B347" i="1"/>
  <c r="C243" i="1"/>
  <c r="C245" i="1" s="1"/>
  <c r="C388" i="1"/>
  <c r="C390" i="1"/>
  <c r="C391" i="1" s="1"/>
  <c r="C392" i="1" s="1"/>
  <c r="C393" i="1" s="1"/>
  <c r="D363" i="1"/>
  <c r="D367" i="1" s="1"/>
  <c r="D386" i="1"/>
  <c r="E386" i="1"/>
  <c r="E343" i="1"/>
  <c r="E363" i="1"/>
  <c r="E367" i="1" s="1"/>
  <c r="C367" i="1" l="1"/>
  <c r="C368" i="1" s="1"/>
  <c r="C369" i="1" s="1"/>
  <c r="C370" i="1" s="1"/>
  <c r="E405" i="1"/>
  <c r="F386" i="1"/>
  <c r="F363" i="1"/>
  <c r="F367" i="1" s="1"/>
  <c r="F343" i="1"/>
  <c r="D405" i="1"/>
  <c r="C371" i="1" l="1"/>
  <c r="B377" i="1" s="1"/>
  <c r="B379" i="1" s="1"/>
  <c r="D347" i="1"/>
  <c r="F405" i="1"/>
  <c r="G386" i="1"/>
  <c r="G363" i="1"/>
  <c r="G367" i="1" s="1"/>
  <c r="E393" i="1" l="1"/>
  <c r="E347" i="1"/>
  <c r="G405" i="1"/>
  <c r="D408" i="1"/>
  <c r="E408" i="1"/>
  <c r="F347" i="1" l="1"/>
  <c r="F408" i="1"/>
  <c r="G393" i="1"/>
  <c r="F393" i="1"/>
  <c r="H393" i="1" s="1"/>
  <c r="G408" i="1" l="1"/>
  <c r="D356" i="1"/>
  <c r="D412" i="1"/>
  <c r="D413" i="1" s="1"/>
  <c r="E378" i="1"/>
  <c r="F356" i="1"/>
  <c r="F412" i="1"/>
  <c r="F413" i="1" s="1"/>
  <c r="E412" i="1"/>
  <c r="E413" i="1" s="1"/>
  <c r="D378" i="1"/>
  <c r="E356" i="1"/>
  <c r="G412" i="1"/>
  <c r="F378" i="1"/>
  <c r="G356" i="1"/>
  <c r="G413" i="1" l="1"/>
  <c r="G368" i="1"/>
  <c r="G369" i="1" s="1"/>
  <c r="G370" i="1" s="1"/>
  <c r="G357" i="1"/>
  <c r="F357" i="1"/>
  <c r="F368" i="1"/>
  <c r="F369" i="1" s="1"/>
  <c r="F370" i="1" s="1"/>
  <c r="D368" i="1"/>
  <c r="D369" i="1" s="1"/>
  <c r="D370" i="1" s="1"/>
  <c r="D357" i="1"/>
  <c r="E357" i="1"/>
  <c r="E368" i="1"/>
  <c r="E369" i="1" s="1"/>
  <c r="E370" i="1" s="1"/>
  <c r="E371" i="1" l="1"/>
  <c r="F371" i="1"/>
  <c r="D371" i="1"/>
  <c r="C377" i="1" s="1"/>
  <c r="C379" i="1" s="1"/>
  <c r="G371" i="1"/>
  <c r="H385" i="1" l="1"/>
  <c r="H389" i="1" s="1"/>
  <c r="H394" i="1" s="1"/>
  <c r="H395" i="1" s="1"/>
  <c r="H396" i="1" s="1"/>
  <c r="F377" i="1"/>
  <c r="F379" i="1" s="1"/>
  <c r="E385" i="1"/>
  <c r="E389" i="1" s="1"/>
  <c r="E394" i="1" s="1"/>
  <c r="E395" i="1" s="1"/>
  <c r="E396" i="1" s="1"/>
  <c r="E377" i="1"/>
  <c r="E379" i="1" s="1"/>
  <c r="G385" i="1"/>
  <c r="G389" i="1" s="1"/>
  <c r="G394" i="1" s="1"/>
  <c r="G395" i="1" s="1"/>
  <c r="G396" i="1" s="1"/>
  <c r="D377" i="1"/>
  <c r="D379" i="1" s="1"/>
  <c r="F385" i="1"/>
  <c r="F389" i="1" s="1"/>
  <c r="F394" i="1" s="1"/>
  <c r="F395" i="1" s="1"/>
  <c r="F396" i="1" s="1"/>
  <c r="H371" i="1"/>
  <c r="C372" i="1" s="1"/>
  <c r="F372" i="1" l="1"/>
  <c r="B424" i="1"/>
  <c r="D385" i="1"/>
  <c r="D389" i="1" s="1"/>
  <c r="D394" i="1" s="1"/>
  <c r="D395" i="1" s="1"/>
  <c r="D396" i="1" s="1"/>
  <c r="E372" i="1"/>
  <c r="D372" i="1"/>
  <c r="G372" i="1"/>
</calcChain>
</file>

<file path=xl/sharedStrings.xml><?xml version="1.0" encoding="utf-8"?>
<sst xmlns="http://schemas.openxmlformats.org/spreadsheetml/2006/main" count="469" uniqueCount="345">
  <si>
    <t>البيان</t>
  </si>
  <si>
    <r>
      <t>الدراسة المالية  للمشروع</t>
    </r>
    <r>
      <rPr>
        <b/>
        <sz val="14"/>
        <color rgb="FF000000"/>
        <rFont val="Calibri"/>
        <family val="2"/>
        <charset val="1"/>
      </rPr>
      <t xml:space="preserve"> </t>
    </r>
  </si>
  <si>
    <t>الإيرادات</t>
  </si>
  <si>
    <t>العدد</t>
  </si>
  <si>
    <t>بيان</t>
  </si>
  <si>
    <t>القيمة</t>
  </si>
  <si>
    <t>%</t>
  </si>
  <si>
    <t>معدل النمو للمشروع</t>
  </si>
  <si>
    <t>السنة الأولى</t>
  </si>
  <si>
    <t>السنة الثانية</t>
  </si>
  <si>
    <t>السنة الثالثة</t>
  </si>
  <si>
    <t>السنة الرابعة</t>
  </si>
  <si>
    <t>السنة الخامسة</t>
  </si>
  <si>
    <t>نوع العقار</t>
  </si>
  <si>
    <t>المنطقة</t>
  </si>
  <si>
    <t>الإجمالي</t>
  </si>
  <si>
    <t>-</t>
  </si>
  <si>
    <t>معدل الاهلاك %</t>
  </si>
  <si>
    <t>قسط الاهلاك السنوي</t>
  </si>
  <si>
    <t>المجموع</t>
  </si>
  <si>
    <t xml:space="preserve">تقدير مصاريف التأسيس (مصاريف ما قبل التشغيل): - </t>
  </si>
  <si>
    <t>مصاريف ما قبل التشغيل</t>
  </si>
  <si>
    <t>دراسة الجدوى</t>
  </si>
  <si>
    <t>إجمالي مصاريف ما قبل التشغيل</t>
  </si>
  <si>
    <t xml:space="preserve">جدول يوضح مصاريف التأسيس للمشروع وإطفاءها: - </t>
  </si>
  <si>
    <t>استهلاك مصاريف قبل التشغيل</t>
  </si>
  <si>
    <t>قيمة مصاريف ما قبل التشغيل:</t>
  </si>
  <si>
    <t>الاستهلاك</t>
  </si>
  <si>
    <t>إجمالي الاستهلاك</t>
  </si>
  <si>
    <t>رأس المال الثابت FIXED CAPITAL: -</t>
  </si>
  <si>
    <t>التكلفة الاستثمارية الثابتة</t>
  </si>
  <si>
    <t>الأهمية النسبية</t>
  </si>
  <si>
    <t>مصروفات ما قبل التشغيل(مصروفات التأسيس)</t>
  </si>
  <si>
    <t>مجموع</t>
  </si>
  <si>
    <t xml:space="preserve">التكاليف التشغيلية السنوية </t>
  </si>
  <si>
    <t>رواتب الإدارة</t>
  </si>
  <si>
    <t>الراتب الشهري الأساسي</t>
  </si>
  <si>
    <t>بدلات وحوافز أخرى</t>
  </si>
  <si>
    <t>إجمالي الرواتب الشهري</t>
  </si>
  <si>
    <t>إجمالي الرواتب السنوية</t>
  </si>
  <si>
    <t>الجنسية</t>
  </si>
  <si>
    <t>رواتب القوى العاملة المباشرة</t>
  </si>
  <si>
    <t xml:space="preserve">اجمالي </t>
  </si>
  <si>
    <t>إجمالي الرواتب المباشرة</t>
  </si>
  <si>
    <t>إجمالي الرواتب غير  المباشرة</t>
  </si>
  <si>
    <t>المرتبات والأجور السنوية</t>
  </si>
  <si>
    <t>النوع</t>
  </si>
  <si>
    <t xml:space="preserve">المصاريف الإدارية والعمومية العامة للمشروع: - </t>
  </si>
  <si>
    <t>التكلفة الشهرية المتوقعة</t>
  </si>
  <si>
    <t>التكاليف السنوية</t>
  </si>
  <si>
    <t xml:space="preserve">اجمالي التكاليف  </t>
  </si>
  <si>
    <t>تكاليف التسويق السنوية</t>
  </si>
  <si>
    <t xml:space="preserve">الاهلاك والاطفاء السنوي </t>
  </si>
  <si>
    <t>الأهلاك والأطفاء السنوى</t>
  </si>
  <si>
    <t>قيمة الأصل</t>
  </si>
  <si>
    <t>نسبة الأهلاك</t>
  </si>
  <si>
    <t>قيمة الأهلاك</t>
  </si>
  <si>
    <t>موجز التكلفة الإجمالية للمشروع</t>
  </si>
  <si>
    <t xml:space="preserve">رأس المال الثابت FIXED CAPITAL </t>
  </si>
  <si>
    <t xml:space="preserve">الأهمية النسبية </t>
  </si>
  <si>
    <t>رأس المال العامل WORKING CAPITAL</t>
  </si>
  <si>
    <t xml:space="preserve">وفيما يلي جدول يوضح تفاصيل رأس المال العامل </t>
  </si>
  <si>
    <t>رأس المال العامل</t>
  </si>
  <si>
    <t>تكاليف التشغيل</t>
  </si>
  <si>
    <t>راس المال العامل</t>
  </si>
  <si>
    <t>مدة رأس المال العامل</t>
  </si>
  <si>
    <t>أجور ومرتبات التشغيل</t>
  </si>
  <si>
    <t>3 أشهر</t>
  </si>
  <si>
    <t>المصروفات العمومية</t>
  </si>
  <si>
    <t>مصاريف التسويق</t>
  </si>
  <si>
    <t>أجور ومرتبات إدارية</t>
  </si>
  <si>
    <t>الإيجار</t>
  </si>
  <si>
    <t>مصاريف الدعاية والتسويق</t>
  </si>
  <si>
    <t>رأس المال المستثمر</t>
  </si>
  <si>
    <t>إجمالى رأس المال المستثمر</t>
  </si>
  <si>
    <t>إجمالى قيمه الاستثمار</t>
  </si>
  <si>
    <t>إجمالى رأس المال الثابت (مصاريف التاسيس  )</t>
  </si>
  <si>
    <t>راس مال العامل (مصاريف التشغيل)</t>
  </si>
  <si>
    <t>معدل التحميل السنوى للمشروع (معدل نمو % )</t>
  </si>
  <si>
    <t>دراسة حجم تكاليف التشغيل للمشروع: -</t>
  </si>
  <si>
    <t>معدل التحميل السنوي للمشروع</t>
  </si>
  <si>
    <t>المصروفات العموميه</t>
  </si>
  <si>
    <t>إجمالى التكاليف المتغيره</t>
  </si>
  <si>
    <t>دراسة حجم التكاليف الثابتة للمشروع: -</t>
  </si>
  <si>
    <t>التكاليف الثابته</t>
  </si>
  <si>
    <t>رواتب الأداره</t>
  </si>
  <si>
    <t>رسوم التأشيرات وتجديد الاقامات</t>
  </si>
  <si>
    <t>الايجار السنوى</t>
  </si>
  <si>
    <t>اجمالى التكاليف الثابته</t>
  </si>
  <si>
    <t>قائمة الدخل التقديرية للمشروع: -</t>
  </si>
  <si>
    <t>قائمه الدخل</t>
  </si>
  <si>
    <t>معدل التحميل السنوى للمشروع</t>
  </si>
  <si>
    <t>الايرادات السنويه</t>
  </si>
  <si>
    <t>الأجور المباشرة</t>
  </si>
  <si>
    <t>اجمالى التكاليف المتغيره</t>
  </si>
  <si>
    <t>مجمل الربح</t>
  </si>
  <si>
    <t>نسبة هامش المساهمة</t>
  </si>
  <si>
    <t>مصاريف التشغيل</t>
  </si>
  <si>
    <t>رواتب الاداره</t>
  </si>
  <si>
    <t>اجمالى التكاليف</t>
  </si>
  <si>
    <t>قائمة التدفقات النقدية التقديرية للمشروع: -</t>
  </si>
  <si>
    <t>التدفق النقدى للمشروع</t>
  </si>
  <si>
    <t>فتره التأسيس</t>
  </si>
  <si>
    <t>التدفقات النقديه من أنشطة التشغيل (صافي الربح )</t>
  </si>
  <si>
    <t>تسويات</t>
  </si>
  <si>
    <t>الإهلاكات</t>
  </si>
  <si>
    <t>مكافأة نهاية الخدمة</t>
  </si>
  <si>
    <t>الزيادة أو النقص  في رأس المال العامل</t>
  </si>
  <si>
    <t>إجمالي التدفقات النقدية من أنشطة التشغيل</t>
  </si>
  <si>
    <t>التدفقات النقدية من أنشطة الاستثمار</t>
  </si>
  <si>
    <t>شراء  أصول ثابتة</t>
  </si>
  <si>
    <t>إجمالي التدفقات النقدية  من أنشطة الأستثمار</t>
  </si>
  <si>
    <t>التدفقات النقدية من أنشطة التمويل</t>
  </si>
  <si>
    <t>رأس المال المدفوع</t>
  </si>
  <si>
    <t>إجمالي التدفقات النقدية  من أنشطة التمويل</t>
  </si>
  <si>
    <t>صافي التدفقات</t>
  </si>
  <si>
    <t>النقدية كما في بداية السنة</t>
  </si>
  <si>
    <t>النقدية كما في نهاية السنة</t>
  </si>
  <si>
    <t>البند \ السنة</t>
  </si>
  <si>
    <t>التكاليف الثابتة</t>
  </si>
  <si>
    <t>اجمال التكاليف الثابتة</t>
  </si>
  <si>
    <t>اجمالي التكاليف المتغيرة</t>
  </si>
  <si>
    <t>نقطة التعادل</t>
  </si>
  <si>
    <t xml:space="preserve">الأصول الغير ملموسة : - </t>
  </si>
  <si>
    <t xml:space="preserve">الأصول الغير ملموسة </t>
  </si>
  <si>
    <t xml:space="preserve">نقاط التعادل </t>
  </si>
  <si>
    <t>معدل العائد الداخلي على الاستثمار</t>
  </si>
  <si>
    <t xml:space="preserve">العائد على الاستثمار </t>
  </si>
  <si>
    <t xml:space="preserve">صافي الأرباح </t>
  </si>
  <si>
    <t>الإيرادات المتوقعة للمشروع خلال لخمس سنوات الأولى: -</t>
  </si>
  <si>
    <t xml:space="preserve">النوع </t>
  </si>
  <si>
    <t xml:space="preserve">الإيرادات </t>
  </si>
  <si>
    <t xml:space="preserve"> </t>
  </si>
  <si>
    <t xml:space="preserve">التحليل المالي للمشروع </t>
  </si>
  <si>
    <t xml:space="preserve">اجمالي الإيرادات للعام الأول </t>
  </si>
  <si>
    <t xml:space="preserve">اجمالي الأرباح للعام الأول </t>
  </si>
  <si>
    <t xml:space="preserve">استرداد راس مال المشروع </t>
  </si>
  <si>
    <t xml:space="preserve">التكاليف المتغيرة </t>
  </si>
  <si>
    <t xml:space="preserve">الغرقة التجارية </t>
  </si>
  <si>
    <t xml:space="preserve">المتطلبات المشروع  </t>
  </si>
  <si>
    <t xml:space="preserve">تكاليف المنتج </t>
  </si>
  <si>
    <t>تكاليف التجهيزات</t>
  </si>
  <si>
    <t xml:space="preserve">التكاليف الأساسية </t>
  </si>
  <si>
    <t xml:space="preserve">متوسط أسعار الخدمات المقدمة   </t>
  </si>
  <si>
    <t xml:space="preserve">اجمالي السعر بريال  </t>
  </si>
  <si>
    <t>القيمة(بريال سعودي  )</t>
  </si>
  <si>
    <t xml:space="preserve">العدد الأقسام </t>
  </si>
  <si>
    <t xml:space="preserve">القيمه بالريال سعودي </t>
  </si>
  <si>
    <t xml:space="preserve">سعودي  </t>
  </si>
  <si>
    <t xml:space="preserve">المبلغ بالريال السعودي     </t>
  </si>
  <si>
    <t xml:space="preserve">صافي الربح قبل الضرائب </t>
  </si>
  <si>
    <t xml:space="preserve">العدد  </t>
  </si>
  <si>
    <t xml:space="preserve">سعر  بدولار </t>
  </si>
  <si>
    <t xml:space="preserve">سعر  بالريال سعودي  </t>
  </si>
  <si>
    <t xml:space="preserve">قيمة الايجار السنوي </t>
  </si>
  <si>
    <t xml:space="preserve"> تكاليف  تاسيس المشروع </t>
  </si>
  <si>
    <t xml:space="preserve">سعر المتر </t>
  </si>
  <si>
    <t xml:space="preserve">نوع المنتج </t>
  </si>
  <si>
    <t>أجور  ومرتبات التشغيل</t>
  </si>
  <si>
    <t xml:space="preserve">معدل النمو للطاقة الإنتاجية خلال 5 سنوات  المشروع: - </t>
  </si>
  <si>
    <t xml:space="preserve">الرياض </t>
  </si>
  <si>
    <t xml:space="preserve">المساحة بالمتر مربع  </t>
  </si>
  <si>
    <t xml:space="preserve">المتطلبات البرمجية </t>
  </si>
  <si>
    <t>المتطلبات  تصميم واجهة المستخدم( UI/UX)</t>
  </si>
  <si>
    <t>إضافة ميزات خاصة (مثل تصفية المنتجات، الدفع عند الاستلام)</t>
  </si>
  <si>
    <t xml:space="preserve">انشاء بوابة دفع الكترونية </t>
  </si>
  <si>
    <t xml:space="preserve">تصميم واجهة المستخدم (UI/UX Design)	</t>
  </si>
  <si>
    <t xml:space="preserve">تصميم متجاوب (Responsive Design)	</t>
  </si>
  <si>
    <t>شهادة الزكاة والضريبة</t>
  </si>
  <si>
    <t xml:space="preserve">التسجيل في بوابة الدفع </t>
  </si>
  <si>
    <t xml:space="preserve">تسجيل العلامة التجارية (اختياري)	</t>
  </si>
  <si>
    <t xml:space="preserve">المصروفات الالكترونية : - </t>
  </si>
  <si>
    <t xml:space="preserve">حجز اسم النطاق (Domain)	</t>
  </si>
  <si>
    <t xml:space="preserve">استضافة الموقع (Hosting)	</t>
  </si>
  <si>
    <t xml:space="preserve">شهادة أمان SSL	</t>
  </si>
  <si>
    <t>إجمالي   رأس المال العامل</t>
  </si>
  <si>
    <t xml:space="preserve">الأجور التشغيلية </t>
  </si>
  <si>
    <t xml:space="preserve">اجمالي راس مال المطلوب للاستثمار    </t>
  </si>
  <si>
    <t xml:space="preserve">صافي الربح </t>
  </si>
  <si>
    <t xml:space="preserve">نسبة الربح من المشروع </t>
  </si>
  <si>
    <t xml:space="preserve">المطلوبات الالكترونية لتطبيق    </t>
  </si>
  <si>
    <t xml:space="preserve">برمجة التطبيق     WooCommerce/Shopify	</t>
  </si>
  <si>
    <t>تطوير تطبيق جوال متكامل  (iOS &amp; Android)</t>
  </si>
  <si>
    <t xml:space="preserve">طلب تأسيس التطبيق </t>
  </si>
  <si>
    <t xml:space="preserve">تسجيل اسم التطبيق </t>
  </si>
  <si>
    <t xml:space="preserve">التصاميم  و الاشراف  لتطبيق </t>
  </si>
  <si>
    <t xml:space="preserve">هوية بصرية لتطبيق </t>
  </si>
  <si>
    <t xml:space="preserve">تكاليف التجهيزات   </t>
  </si>
  <si>
    <t>منصة إدارة التطبيق (Shopify/WooCommerce/Salla/Zid)</t>
  </si>
  <si>
    <t xml:space="preserve">التحديثات والتطوبر المستمر   </t>
  </si>
  <si>
    <t xml:space="preserve">تكاليف التجهيزات  التطبيق </t>
  </si>
  <si>
    <t xml:space="preserve">تكاليف  انشاء وتجهيز  </t>
  </si>
  <si>
    <t xml:space="preserve">الطاقة الإنتاجية للمشروع   </t>
  </si>
  <si>
    <t xml:space="preserve">إجمالى الإيرادات  السنوي لتطبيق </t>
  </si>
  <si>
    <t xml:space="preserve">سيرفرات </t>
  </si>
  <si>
    <t xml:space="preserve">المصروفات الالكترونية  </t>
  </si>
  <si>
    <t xml:space="preserve">مصروفات الكترونية </t>
  </si>
  <si>
    <t xml:space="preserve">أنواع المنتجات المقدمة  </t>
  </si>
  <si>
    <t xml:space="preserve">متوسط الأسعار (بالريال السعودي ) </t>
  </si>
  <si>
    <t xml:space="preserve">إكسسوارات المباني </t>
  </si>
  <si>
    <t>الإكسسوارات المعدنية</t>
  </si>
  <si>
    <t>100 - 10</t>
  </si>
  <si>
    <t>الديكورات الداخلية</t>
  </si>
  <si>
    <t>250 - 50</t>
  </si>
  <si>
    <t>الإكسسوارات الكبيرة</t>
  </si>
  <si>
    <t>3000 -500</t>
  </si>
  <si>
    <t xml:space="preserve">عوازل مائية وحرارية </t>
  </si>
  <si>
    <t xml:space="preserve">العوازل المائية </t>
  </si>
  <si>
    <t>35 - 10</t>
  </si>
  <si>
    <t>العوازل الحرارية</t>
  </si>
  <si>
    <t>100 - 30</t>
  </si>
  <si>
    <t xml:space="preserve">عزل الألواح الحرارية </t>
  </si>
  <si>
    <t>300 - 100</t>
  </si>
  <si>
    <t xml:space="preserve">أدوات صحية </t>
  </si>
  <si>
    <t>حنفيات والمغاسل</t>
  </si>
  <si>
    <t>500 - 80</t>
  </si>
  <si>
    <t>الأحواض التجارية</t>
  </si>
  <si>
    <t>5000 - 300</t>
  </si>
  <si>
    <t>المرحاض وأنظمة السيفون</t>
  </si>
  <si>
    <t>1500 - 250</t>
  </si>
  <si>
    <t xml:space="preserve">معالجات خرسانية </t>
  </si>
  <si>
    <t>مواد تعالج التشققات</t>
  </si>
  <si>
    <t>400 - 100</t>
  </si>
  <si>
    <t>الدهانات الحرة للخرسانة</t>
  </si>
  <si>
    <t>الدهانات الأساسية</t>
  </si>
  <si>
    <t>2000 - 500</t>
  </si>
  <si>
    <t xml:space="preserve">مواد تشطيب </t>
  </si>
  <si>
    <t>الدهانات الداخلية الأرضية</t>
  </si>
  <si>
    <t>الارضية الخشبية والباركيه</t>
  </si>
  <si>
    <t>200 - 70</t>
  </si>
  <si>
    <t>الرخام والسيراميك</t>
  </si>
  <si>
    <t>150 - 30</t>
  </si>
  <si>
    <t xml:space="preserve">أدوات سباكة </t>
  </si>
  <si>
    <t xml:space="preserve">الأنابيب </t>
  </si>
  <si>
    <t>50 - 10</t>
  </si>
  <si>
    <t>الوصلات والمحولات</t>
  </si>
  <si>
    <t>70 - 30</t>
  </si>
  <si>
    <t>الصمامات والمحابس</t>
  </si>
  <si>
    <t>200 - 20</t>
  </si>
  <si>
    <t>إيجار ات مقر الإدارة   : -</t>
  </si>
  <si>
    <t>لوحة تحكم للبائعين/الموردين</t>
  </si>
  <si>
    <t>لوحة تحكم المشرف (Admin Panel - ويب)</t>
  </si>
  <si>
    <t xml:space="preserve">متطلبات الفرع     </t>
  </si>
  <si>
    <t xml:space="preserve">الكمية </t>
  </si>
  <si>
    <t xml:space="preserve">متوسط سعر </t>
  </si>
  <si>
    <t xml:space="preserve">القيمه بالريال سعودي    </t>
  </si>
  <si>
    <t xml:space="preserve">تجهيزات الديكورات للفرع </t>
  </si>
  <si>
    <t xml:space="preserve">مكاتب إدارة </t>
  </si>
  <si>
    <t xml:space="preserve">مكاتب موظفين </t>
  </si>
  <si>
    <t xml:space="preserve">كراسي الإدارة </t>
  </si>
  <si>
    <t xml:space="preserve">كراسي الموظفين </t>
  </si>
  <si>
    <t xml:space="preserve">مكتب استقبال العملاء </t>
  </si>
  <si>
    <t xml:space="preserve">مكيفات </t>
  </si>
  <si>
    <t xml:space="preserve">كاميرات </t>
  </si>
  <si>
    <t xml:space="preserve">شاشات عرض </t>
  </si>
  <si>
    <t xml:space="preserve">قاعة اجتماعات </t>
  </si>
  <si>
    <t xml:space="preserve">أجهزة  الحماية والمراقبة </t>
  </si>
  <si>
    <t xml:space="preserve">مستلزمات أخرى </t>
  </si>
  <si>
    <t xml:space="preserve"> المطلوبات تجهيز المقر الإداري   -</t>
  </si>
  <si>
    <t xml:space="preserve">تجهيز مقر الإداري      </t>
  </si>
  <si>
    <t xml:space="preserve">تجهيز المقر الإداري </t>
  </si>
  <si>
    <t xml:space="preserve">ايجار المقر الإداري     </t>
  </si>
  <si>
    <t xml:space="preserve">ايجار المستودع    </t>
  </si>
  <si>
    <t>إجمالي</t>
  </si>
  <si>
    <t xml:space="preserve"> المطلوبات تجهيز المستودع    -</t>
  </si>
  <si>
    <t xml:space="preserve">تجهيزات المستودع </t>
  </si>
  <si>
    <t xml:space="preserve">الدهانات والتجهيزات العامة </t>
  </si>
  <si>
    <t xml:space="preserve">أجهزة الحماية والرقابة </t>
  </si>
  <si>
    <t xml:space="preserve">تركيب الرفوف </t>
  </si>
  <si>
    <t xml:space="preserve">تجهيز المستودع       </t>
  </si>
  <si>
    <t xml:space="preserve"> المطلوبات  تجهيز  التطبيق الالكترونية  -</t>
  </si>
  <si>
    <t xml:space="preserve">مدير عام </t>
  </si>
  <si>
    <t xml:space="preserve">سعودي </t>
  </si>
  <si>
    <t xml:space="preserve">المدير الإداري   </t>
  </si>
  <si>
    <t xml:space="preserve">محاسب </t>
  </si>
  <si>
    <t xml:space="preserve">موظفين  المبيعات     </t>
  </si>
  <si>
    <t xml:space="preserve">موظفين  التسويق </t>
  </si>
  <si>
    <t xml:space="preserve">موظفين  خدمة العملاء  </t>
  </si>
  <si>
    <t xml:space="preserve">موظفين  المخازن   </t>
  </si>
  <si>
    <t xml:space="preserve">موظف خدمة التركيب     </t>
  </si>
  <si>
    <t>مسؤول سيرفر</t>
  </si>
  <si>
    <t>مطور تطبيقات (مبرمجين)</t>
  </si>
  <si>
    <t xml:space="preserve">مصاريف كهرباء ومياه </t>
  </si>
  <si>
    <t xml:space="preserve">مصاريف ضيافة </t>
  </si>
  <si>
    <t>عمولات  وحوافز</t>
  </si>
  <si>
    <t>مصاريف سيارات</t>
  </si>
  <si>
    <t xml:space="preserve">مصاريف تعقيب </t>
  </si>
  <si>
    <t xml:space="preserve">اهلاك الالات والمعدات </t>
  </si>
  <si>
    <t xml:space="preserve">رسوم حكومية واشتراكات </t>
  </si>
  <si>
    <t xml:space="preserve">تذاكر سفر </t>
  </si>
  <si>
    <t xml:space="preserve">مصاريف مكتبية ومطبوعات </t>
  </si>
  <si>
    <t xml:space="preserve">عمولات بنكية </t>
  </si>
  <si>
    <t xml:space="preserve">هواتف وانترنت </t>
  </si>
  <si>
    <t xml:space="preserve">علاج </t>
  </si>
  <si>
    <t xml:space="preserve">مصاريف أخرى </t>
  </si>
  <si>
    <t>الإعلانات الرقمية</t>
  </si>
  <si>
    <t xml:space="preserve">إعلانات إنستغرام / فيسبوك	</t>
  </si>
  <si>
    <t xml:space="preserve">إعلانات Google (بحث وخرائط)	</t>
  </si>
  <si>
    <t xml:space="preserve">إعلانات سناب شات / تيك توك	 </t>
  </si>
  <si>
    <t xml:space="preserve">تصميم الإعلانات (صور/فيديوهات)	</t>
  </si>
  <si>
    <t>التسويق عبر المؤثرين</t>
  </si>
  <si>
    <t>مؤثرين على سناب شات / إنستغرام</t>
  </si>
  <si>
    <t xml:space="preserve">باقات مؤثرين بالتنسيق مع وكالة	</t>
  </si>
  <si>
    <t>العروض الترويجية والهدايا</t>
  </si>
  <si>
    <t>هدايا بسيطة للعملاء</t>
  </si>
  <si>
    <t>المطبوعات والتغليف</t>
  </si>
  <si>
    <t>أكياس تحمل شعار الشركة</t>
  </si>
  <si>
    <t>مطبوعات تعريفية أو بروشورات</t>
  </si>
  <si>
    <t>إدارة وتحسين الظهور الرقمي</t>
  </si>
  <si>
    <t>تحسين الموقع لمحركات البحث</t>
  </si>
  <si>
    <t>إدارة حسابات التواصل</t>
  </si>
  <si>
    <t xml:space="preserve">مشتريات   من البضائع </t>
  </si>
  <si>
    <t xml:space="preserve">المنتجات </t>
  </si>
  <si>
    <t xml:space="preserve">المشتريات من البضائع شهريا  </t>
  </si>
  <si>
    <t xml:space="preserve">المشتريات السنوية </t>
  </si>
  <si>
    <t xml:space="preserve">نسبة  الربح . </t>
  </si>
  <si>
    <t xml:space="preserve">المشتريات من المنتجات </t>
  </si>
  <si>
    <t xml:space="preserve">اجمالي المشتريات </t>
  </si>
  <si>
    <t xml:space="preserve">مصروفات المشتريات من البضائع </t>
  </si>
  <si>
    <t xml:space="preserve">المنتج </t>
  </si>
  <si>
    <t xml:space="preserve">المشتريات  الشهرية </t>
  </si>
  <si>
    <t xml:space="preserve">نسبة الربح من المشتريات </t>
  </si>
  <si>
    <t xml:space="preserve">متوسط الإيرادات الشهرية </t>
  </si>
  <si>
    <t xml:space="preserve">متوسط الإيرادات السنوية  </t>
  </si>
  <si>
    <t xml:space="preserve">منتج  </t>
  </si>
  <si>
    <t xml:space="preserve">السنة  </t>
  </si>
  <si>
    <t xml:space="preserve">معدل النمو السنوي للمشروع </t>
  </si>
  <si>
    <t xml:space="preserve">الإيرادات  المتوقعة  </t>
  </si>
  <si>
    <t xml:space="preserve">معدل النمو السنوي </t>
  </si>
  <si>
    <t xml:space="preserve">متوسط الإيرادات اليومية </t>
  </si>
  <si>
    <t xml:space="preserve">السنة الخامسة </t>
  </si>
  <si>
    <t xml:space="preserve">المصروفات الالكترونية </t>
  </si>
  <si>
    <t xml:space="preserve">الأجور الإدارية  </t>
  </si>
  <si>
    <t>الزكاة 2.5%</t>
  </si>
  <si>
    <t>عمولة بنكية (2%)</t>
  </si>
  <si>
    <t xml:space="preserve">تكاليف المشتريات </t>
  </si>
  <si>
    <t xml:space="preserve">معدل العائد السنوي </t>
  </si>
  <si>
    <t xml:space="preserve">المشتريات من البضائع </t>
  </si>
  <si>
    <t xml:space="preserve">المصروفات التشغيلية     </t>
  </si>
  <si>
    <t>سيارات بكب صغير</t>
  </si>
  <si>
    <t>سيارات نقل متوسط</t>
  </si>
  <si>
    <t xml:space="preserve">مهندس مدني </t>
  </si>
  <si>
    <t>بدلات السكن والمواصلات وتامينات (15%)</t>
  </si>
  <si>
    <t xml:space="preserve">موظفين  التوصيل (سائقين )    </t>
  </si>
  <si>
    <t xml:space="preserve">العام الأول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</si>
</sst>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ر.س.‏&quot;"/>
    <numFmt numFmtId="165" formatCode="_-* #,##0\ &quot;ر.س.‏&quot;_-;\-* #,##0\ &quot;ر.س.‏&quot;_-;_-* &quot;-&quot;??\ &quot;ر.س.‏&quot;_-;_-@_-"/>
    <numFmt numFmtId="166" formatCode="[$$-2C0A]\ #,##0"/>
    <numFmt numFmtId="167" formatCode="#,##0.00\ &quot;ر.س.‏&quot;"/>
  </numFmts>
  <fonts count="64" x14ac:knownFonts="1">
    <font>
      <sz val="11"/>
      <color rgb="FF000000"/>
      <name val="Calibri"/>
      <family val="2"/>
      <charset val="178"/>
    </font>
    <font>
      <b/>
      <sz val="14"/>
      <color rgb="FF000000"/>
      <name val="Calibri"/>
      <family val="2"/>
      <charset val="1"/>
    </font>
    <font>
      <b/>
      <sz val="14"/>
      <color rgb="FFFFC000"/>
      <name val="Calibri"/>
      <family val="2"/>
      <charset val="1"/>
    </font>
    <font>
      <b/>
      <sz val="12"/>
      <color rgb="FF000000"/>
      <name val="Sakkal Majalla"/>
    </font>
    <font>
      <b/>
      <sz val="13"/>
      <color rgb="FF000000"/>
      <name val="Sakkal Majalla"/>
    </font>
    <font>
      <b/>
      <u/>
      <sz val="14"/>
      <color rgb="FFC00000"/>
      <name val="Sakkal Majalla"/>
    </font>
    <font>
      <b/>
      <sz val="12"/>
      <color rgb="FFFFFFFF"/>
      <name val="Sakkal Majalla"/>
    </font>
    <font>
      <b/>
      <sz val="13"/>
      <color rgb="FFFFFFFF"/>
      <name val="Sakkal Majalla"/>
    </font>
    <font>
      <sz val="13"/>
      <color rgb="FF000000"/>
      <name val="Calibri"/>
      <family val="2"/>
      <charset val="178"/>
    </font>
    <font>
      <b/>
      <sz val="14"/>
      <color rgb="FFC00000"/>
      <name val="Sakkal Majalla"/>
    </font>
    <font>
      <b/>
      <u/>
      <sz val="16"/>
      <color rgb="FFC00000"/>
      <name val="Sakkal Majalla"/>
    </font>
    <font>
      <b/>
      <sz val="11"/>
      <color rgb="FF000000"/>
      <name val="Sakkal Majalla"/>
    </font>
    <font>
      <b/>
      <sz val="10"/>
      <color rgb="FF000000"/>
      <name val="Sakkal Majalla"/>
    </font>
    <font>
      <b/>
      <sz val="10"/>
      <color rgb="FF000000"/>
      <name val="Arial"/>
      <family val="2"/>
    </font>
    <font>
      <sz val="10"/>
      <color rgb="FF000000"/>
      <name val="Calibri"/>
      <family val="2"/>
      <charset val="178"/>
    </font>
    <font>
      <sz val="11"/>
      <color rgb="FFFFC000"/>
      <name val="Calibri"/>
      <family val="2"/>
      <charset val="178"/>
    </font>
    <font>
      <sz val="14"/>
      <color rgb="FFC00000"/>
      <name val="Calibri"/>
      <family val="2"/>
      <charset val="178"/>
    </font>
    <font>
      <b/>
      <u/>
      <sz val="14"/>
      <color rgb="FFFFC000"/>
      <name val="Sakkal Majalla"/>
    </font>
    <font>
      <sz val="14"/>
      <color rgb="FFFFC000"/>
      <name val="Calibri"/>
      <family val="2"/>
      <charset val="178"/>
    </font>
    <font>
      <b/>
      <u/>
      <sz val="16"/>
      <color rgb="FFFFC000"/>
      <name val="Sakkal Majalla"/>
    </font>
    <font>
      <sz val="16"/>
      <color rgb="FFFFC000"/>
      <name val="Calibri"/>
      <family val="2"/>
      <charset val="178"/>
    </font>
    <font>
      <b/>
      <u/>
      <sz val="12"/>
      <color rgb="FFFFC000"/>
      <name val="Calibri"/>
      <family val="2"/>
    </font>
    <font>
      <sz val="12"/>
      <color rgb="FFFFC000"/>
      <name val="Calibri"/>
      <family val="2"/>
    </font>
    <font>
      <b/>
      <sz val="13"/>
      <color theme="0"/>
      <name val="Sakkal Majalla"/>
    </font>
    <font>
      <sz val="13"/>
      <color theme="0"/>
      <name val="Calibri"/>
      <family val="2"/>
      <charset val="178"/>
    </font>
    <font>
      <b/>
      <u/>
      <sz val="16"/>
      <color rgb="FF0000FF"/>
      <name val="Sakkal Majalla"/>
    </font>
    <font>
      <b/>
      <sz val="12"/>
      <color theme="0"/>
      <name val="Sakkal Majalla"/>
    </font>
    <font>
      <b/>
      <sz val="1"/>
      <color rgb="FF000000"/>
      <name val="Sakkal Majalla"/>
    </font>
    <font>
      <b/>
      <u/>
      <sz val="14"/>
      <color rgb="FF130AC0"/>
      <name val="Sakkal Majalla"/>
    </font>
    <font>
      <sz val="11"/>
      <color rgb="FF000000"/>
      <name val="Calibri"/>
      <family val="2"/>
      <charset val="178"/>
    </font>
    <font>
      <b/>
      <sz val="12"/>
      <color theme="1"/>
      <name val="Sakkal Majalla"/>
    </font>
    <font>
      <b/>
      <sz val="11"/>
      <color theme="1"/>
      <name val="Sakkal Majalla"/>
    </font>
    <font>
      <b/>
      <sz val="10"/>
      <color rgb="FF000000"/>
      <name val="Times New Roman"/>
      <family val="1"/>
      <scheme val="major"/>
    </font>
    <font>
      <b/>
      <sz val="14"/>
      <color rgb="FF0070C0"/>
      <name val="Sakkal Majalla"/>
    </font>
    <font>
      <b/>
      <sz val="13"/>
      <color rgb="FF0070C0"/>
      <name val="Sakkal Majalla"/>
    </font>
    <font>
      <b/>
      <sz val="10"/>
      <color rgb="FF0070C0"/>
      <name val="Arial"/>
      <family val="2"/>
      <charset val="178"/>
      <scheme val="minor"/>
    </font>
    <font>
      <b/>
      <sz val="10"/>
      <color rgb="FF0070C0"/>
      <name val="Calibri"/>
      <family val="2"/>
    </font>
    <font>
      <b/>
      <sz val="12"/>
      <color rgb="FF0070C0"/>
      <name val="Sakkal Majalla"/>
    </font>
    <font>
      <b/>
      <sz val="9"/>
      <color rgb="FF000000"/>
      <name val="Times New Roman"/>
      <family val="1"/>
      <scheme val="major"/>
    </font>
    <font>
      <b/>
      <sz val="11"/>
      <color rgb="FF0070C0"/>
      <name val="Calibri"/>
      <family val="2"/>
    </font>
    <font>
      <b/>
      <sz val="13"/>
      <color theme="1"/>
      <name val="Sakkal Majalla"/>
    </font>
    <font>
      <sz val="13"/>
      <color theme="1"/>
      <name val="Calibri"/>
      <family val="2"/>
      <charset val="178"/>
    </font>
    <font>
      <sz val="8"/>
      <name val="Calibri"/>
      <family val="2"/>
      <charset val="178"/>
    </font>
    <font>
      <b/>
      <sz val="13"/>
      <color rgb="FFFF0000"/>
      <name val="Sakkal Majalla"/>
    </font>
    <font>
      <b/>
      <sz val="13"/>
      <color rgb="FF00B050"/>
      <name val="Sakkal Majalla"/>
    </font>
    <font>
      <b/>
      <sz val="12"/>
      <color rgb="FFFF0000"/>
      <name val="Sakkal Majalla"/>
    </font>
    <font>
      <b/>
      <sz val="12"/>
      <color theme="0"/>
      <name val="Arial"/>
      <family val="2"/>
      <scheme val="minor"/>
    </font>
    <font>
      <b/>
      <sz val="14"/>
      <color theme="0"/>
      <name val="Sakkal Majalla"/>
    </font>
    <font>
      <b/>
      <sz val="12"/>
      <color theme="0"/>
      <name val="Calibri"/>
      <family val="2"/>
      <charset val="178"/>
    </font>
    <font>
      <b/>
      <sz val="10"/>
      <color theme="0"/>
      <name val="Calibri"/>
      <family val="2"/>
      <charset val="178"/>
    </font>
    <font>
      <b/>
      <sz val="11"/>
      <color theme="0"/>
      <name val="Sakkal Majalla"/>
    </font>
    <font>
      <sz val="11"/>
      <color theme="0"/>
      <name val="Calibri"/>
      <family val="2"/>
      <charset val="178"/>
    </font>
    <font>
      <sz val="12"/>
      <color theme="0"/>
      <name val="Calibri"/>
      <family val="2"/>
      <charset val="178"/>
    </font>
    <font>
      <b/>
      <sz val="11"/>
      <color theme="0"/>
      <name val="Calibri"/>
      <family val="2"/>
      <charset val="178"/>
    </font>
    <font>
      <b/>
      <sz val="12"/>
      <color rgb="FF000000"/>
      <name val="Times New Roman"/>
      <family val="1"/>
      <scheme val="major"/>
    </font>
    <font>
      <b/>
      <sz val="11.5"/>
      <color rgb="FF0070C0"/>
      <name val="Times New Roman"/>
      <family val="1"/>
      <scheme val="major"/>
    </font>
    <font>
      <b/>
      <sz val="14"/>
      <color theme="8" tint="-0.499984740745262"/>
      <name val="Calibri"/>
      <family val="2"/>
    </font>
    <font>
      <sz val="12"/>
      <color rgb="FF000000"/>
      <name val="Calibri"/>
      <family val="2"/>
      <charset val="178"/>
    </font>
    <font>
      <sz val="13"/>
      <color rgb="FF0070C0"/>
      <name val="Calibri"/>
      <family val="2"/>
      <charset val="178"/>
    </font>
    <font>
      <b/>
      <sz val="12"/>
      <color theme="1"/>
      <name val="Arial"/>
      <family val="2"/>
      <scheme val="minor"/>
    </font>
    <font>
      <b/>
      <sz val="13"/>
      <name val="Sakkal Majalla"/>
    </font>
    <font>
      <b/>
      <sz val="11"/>
      <color rgb="FF0070C0"/>
      <name val="Symbol"/>
      <family val="1"/>
      <charset val="2"/>
    </font>
    <font>
      <sz val="11"/>
      <name val="Calibri"/>
      <family val="2"/>
      <charset val="178"/>
    </font>
    <font>
      <b/>
      <sz val="14"/>
      <color rgb="FFFFFFFF"/>
      <name val="Sakkal Majalla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rgb="FF003300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9" fontId="29" fillId="0" borderId="0" applyFont="0" applyFill="0" applyBorder="0" applyAlignment="0" applyProtection="0"/>
  </cellStyleXfs>
  <cellXfs count="362">
    <xf numFmtId="0" fontId="0" fillId="0" borderId="0" xfId="0"/>
    <xf numFmtId="0" fontId="0" fillId="0" borderId="0" xfId="0" applyAlignment="1">
      <alignment horizontal="center" readingOrder="1"/>
    </xf>
    <xf numFmtId="3" fontId="0" fillId="0" borderId="0" xfId="0" applyNumberFormat="1" applyAlignment="1">
      <alignment horizontal="center" readingOrder="1"/>
    </xf>
    <xf numFmtId="0" fontId="5" fillId="0" borderId="0" xfId="0" applyFont="1" applyAlignment="1">
      <alignment horizontal="justify" vertical="center" readingOrder="2"/>
    </xf>
    <xf numFmtId="0" fontId="3" fillId="4" borderId="2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justify" vertical="center" readingOrder="1"/>
    </xf>
    <xf numFmtId="0" fontId="0" fillId="0" borderId="0" xfId="0" applyAlignment="1">
      <alignment readingOrder="1"/>
    </xf>
    <xf numFmtId="0" fontId="3" fillId="4" borderId="2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vertical="center" readingOrder="1"/>
    </xf>
    <xf numFmtId="0" fontId="9" fillId="0" borderId="0" xfId="0" applyFont="1" applyAlignment="1">
      <alignment horizontal="justify" vertical="center" readingOrder="1"/>
    </xf>
    <xf numFmtId="0" fontId="3" fillId="4" borderId="2" xfId="0" applyFont="1" applyFill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horizontal="center" vertical="center" readingOrder="2"/>
    </xf>
    <xf numFmtId="0" fontId="4" fillId="4" borderId="2" xfId="0" applyFont="1" applyFill="1" applyBorder="1" applyAlignment="1">
      <alignment horizontal="center" vertical="center" wrapText="1" readingOrder="2"/>
    </xf>
    <xf numFmtId="9" fontId="4" fillId="4" borderId="2" xfId="0" applyNumberFormat="1" applyFont="1" applyFill="1" applyBorder="1" applyAlignment="1">
      <alignment horizontal="center" vertical="center" readingOrder="1"/>
    </xf>
    <xf numFmtId="0" fontId="11" fillId="4" borderId="3" xfId="0" applyFont="1" applyFill="1" applyBorder="1" applyAlignment="1">
      <alignment horizontal="center" vertical="center" readingOrder="2"/>
    </xf>
    <xf numFmtId="3" fontId="11" fillId="4" borderId="3" xfId="0" applyNumberFormat="1" applyFont="1" applyFill="1" applyBorder="1" applyAlignment="1">
      <alignment horizontal="center" vertical="center" readingOrder="1"/>
    </xf>
    <xf numFmtId="0" fontId="11" fillId="4" borderId="3" xfId="0" applyFont="1" applyFill="1" applyBorder="1" applyAlignment="1">
      <alignment horizontal="center" vertical="center" readingOrder="1"/>
    </xf>
    <xf numFmtId="0" fontId="4" fillId="4" borderId="2" xfId="0" applyFont="1" applyFill="1" applyBorder="1" applyAlignment="1">
      <alignment horizontal="center" vertical="center" readingOrder="1"/>
    </xf>
    <xf numFmtId="0" fontId="10" fillId="0" borderId="10" xfId="0" applyFont="1" applyBorder="1" applyAlignment="1">
      <alignment horizontal="right" vertical="center" readingOrder="2"/>
    </xf>
    <xf numFmtId="0" fontId="16" fillId="0" borderId="0" xfId="0" applyFont="1" applyAlignment="1">
      <alignment horizontal="right" vertical="center"/>
    </xf>
    <xf numFmtId="0" fontId="12" fillId="0" borderId="0" xfId="0" applyFont="1" applyAlignment="1">
      <alignment horizontal="justify" vertical="center" readingOrder="2"/>
    </xf>
    <xf numFmtId="0" fontId="27" fillId="0" borderId="0" xfId="0" applyFont="1" applyAlignment="1">
      <alignment horizontal="justify" vertical="center" readingOrder="2"/>
    </xf>
    <xf numFmtId="0" fontId="25" fillId="0" borderId="10" xfId="0" applyFont="1" applyBorder="1" applyAlignment="1">
      <alignment horizontal="right" vertical="center" readingOrder="2"/>
    </xf>
    <xf numFmtId="0" fontId="4" fillId="0" borderId="2" xfId="0" applyFont="1" applyBorder="1" applyAlignment="1">
      <alignment horizontal="center" vertical="center" readingOrder="2"/>
    </xf>
    <xf numFmtId="3" fontId="3" fillId="6" borderId="3" xfId="0" applyNumberFormat="1" applyFont="1" applyFill="1" applyBorder="1" applyAlignment="1">
      <alignment horizontal="center" vertical="center" readingOrder="1"/>
    </xf>
    <xf numFmtId="0" fontId="0" fillId="4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7" xfId="0" applyFont="1" applyBorder="1" applyAlignment="1">
      <alignment horizontal="center" vertical="center" textRotation="90" wrapText="1" readingOrder="1"/>
    </xf>
    <xf numFmtId="3" fontId="0" fillId="4" borderId="3" xfId="0" applyNumberFormat="1" applyFill="1" applyBorder="1" applyAlignment="1">
      <alignment vertical="center"/>
    </xf>
    <xf numFmtId="0" fontId="14" fillId="4" borderId="3" xfId="0" applyFont="1" applyFill="1" applyBorder="1" applyAlignment="1">
      <alignment horizontal="center" vertical="center"/>
    </xf>
    <xf numFmtId="3" fontId="11" fillId="4" borderId="1" xfId="0" applyNumberFormat="1" applyFont="1" applyFill="1" applyBorder="1" applyAlignment="1">
      <alignment horizontal="center" vertical="center" readingOrder="1"/>
    </xf>
    <xf numFmtId="3" fontId="11" fillId="4" borderId="2" xfId="0" applyNumberFormat="1" applyFont="1" applyFill="1" applyBorder="1" applyAlignment="1">
      <alignment horizontal="center" vertical="center" readingOrder="1"/>
    </xf>
    <xf numFmtId="0" fontId="1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3" fillId="0" borderId="1" xfId="0" applyFont="1" applyBorder="1" applyAlignment="1">
      <alignment horizontal="center" vertical="center" readingOrder="2"/>
    </xf>
    <xf numFmtId="3" fontId="3" fillId="6" borderId="2" xfId="0" applyNumberFormat="1" applyFont="1" applyFill="1" applyBorder="1" applyAlignment="1">
      <alignment horizontal="center" vertical="center" readingOrder="1"/>
    </xf>
    <xf numFmtId="3" fontId="0" fillId="0" borderId="0" xfId="0" applyNumberFormat="1" applyAlignment="1">
      <alignment horizontal="center" vertical="center"/>
    </xf>
    <xf numFmtId="0" fontId="19" fillId="3" borderId="0" xfId="0" applyFont="1" applyFill="1" applyAlignment="1">
      <alignment vertical="center" readingOrder="1"/>
    </xf>
    <xf numFmtId="0" fontId="15" fillId="3" borderId="0" xfId="0" applyFont="1" applyFill="1" applyAlignment="1">
      <alignment readingOrder="1"/>
    </xf>
    <xf numFmtId="0" fontId="19" fillId="3" borderId="0" xfId="0" applyFont="1" applyFill="1" applyAlignment="1">
      <alignment horizontal="justify" vertical="center" readingOrder="2"/>
    </xf>
    <xf numFmtId="0" fontId="20" fillId="3" borderId="0" xfId="0" applyFont="1" applyFill="1"/>
    <xf numFmtId="0" fontId="21" fillId="3" borderId="0" xfId="0" applyFont="1" applyFill="1" applyAlignment="1">
      <alignment horizontal="right" vertical="center"/>
    </xf>
    <xf numFmtId="0" fontId="22" fillId="3" borderId="0" xfId="0" applyFont="1" applyFill="1"/>
    <xf numFmtId="0" fontId="15" fillId="3" borderId="0" xfId="0" applyFont="1" applyFill="1"/>
    <xf numFmtId="0" fontId="17" fillId="3" borderId="0" xfId="0" applyFont="1" applyFill="1" applyAlignment="1">
      <alignment horizontal="justify" vertical="center" readingOrder="2"/>
    </xf>
    <xf numFmtId="0" fontId="19" fillId="3" borderId="0" xfId="0" applyFont="1" applyFill="1" applyAlignment="1">
      <alignment vertical="center" readingOrder="2"/>
    </xf>
    <xf numFmtId="0" fontId="0" fillId="3" borderId="0" xfId="0" applyFill="1"/>
    <xf numFmtId="3" fontId="3" fillId="0" borderId="3" xfId="0" applyNumberFormat="1" applyFont="1" applyBorder="1" applyAlignment="1">
      <alignment horizontal="center" vertical="center" readingOrder="1"/>
    </xf>
    <xf numFmtId="3" fontId="3" fillId="0" borderId="2" xfId="0" applyNumberFormat="1" applyFont="1" applyBorder="1" applyAlignment="1">
      <alignment horizontal="center" vertical="center" readingOrder="1"/>
    </xf>
    <xf numFmtId="3" fontId="32" fillId="0" borderId="2" xfId="0" applyNumberFormat="1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readingOrder="1"/>
    </xf>
    <xf numFmtId="0" fontId="0" fillId="3" borderId="0" xfId="0" applyFill="1" applyAlignment="1">
      <alignment horizontal="center" readingOrder="1"/>
    </xf>
    <xf numFmtId="0" fontId="11" fillId="7" borderId="3" xfId="0" applyFont="1" applyFill="1" applyBorder="1" applyAlignment="1">
      <alignment horizontal="center" vertical="center" readingOrder="2"/>
    </xf>
    <xf numFmtId="3" fontId="11" fillId="7" borderId="3" xfId="0" applyNumberFormat="1" applyFont="1" applyFill="1" applyBorder="1" applyAlignment="1">
      <alignment horizontal="center" vertical="center" readingOrder="1"/>
    </xf>
    <xf numFmtId="3" fontId="11" fillId="7" borderId="1" xfId="0" applyNumberFormat="1" applyFont="1" applyFill="1" applyBorder="1" applyAlignment="1">
      <alignment horizontal="center" vertical="center" readingOrder="1"/>
    </xf>
    <xf numFmtId="3" fontId="11" fillId="7" borderId="4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center" vertical="center" textRotation="90" readingOrder="1"/>
    </xf>
    <xf numFmtId="0" fontId="3" fillId="4" borderId="10" xfId="0" applyFont="1" applyFill="1" applyBorder="1" applyAlignment="1">
      <alignment horizontal="center" vertical="center" readingOrder="1"/>
    </xf>
    <xf numFmtId="3" fontId="3" fillId="4" borderId="10" xfId="0" applyNumberFormat="1" applyFont="1" applyFill="1" applyBorder="1" applyAlignment="1">
      <alignment horizontal="center" vertical="center" readingOrder="1"/>
    </xf>
    <xf numFmtId="3" fontId="3" fillId="4" borderId="0" xfId="0" applyNumberFormat="1" applyFont="1" applyFill="1" applyAlignment="1">
      <alignment horizontal="center" vertical="center" readingOrder="1"/>
    </xf>
    <xf numFmtId="0" fontId="4" fillId="4" borderId="2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vertical="center" readingOrder="2"/>
    </xf>
    <xf numFmtId="9" fontId="34" fillId="4" borderId="3" xfId="1" applyFont="1" applyFill="1" applyBorder="1" applyAlignment="1">
      <alignment horizontal="center" vertical="center" readingOrder="1"/>
    </xf>
    <xf numFmtId="9" fontId="34" fillId="4" borderId="2" xfId="1" applyFont="1" applyFill="1" applyBorder="1" applyAlignment="1">
      <alignment horizontal="center" vertical="center" readingOrder="1"/>
    </xf>
    <xf numFmtId="0" fontId="34" fillId="4" borderId="3" xfId="0" applyFont="1" applyFill="1" applyBorder="1" applyAlignment="1">
      <alignment horizontal="center" vertical="center" readingOrder="1"/>
    </xf>
    <xf numFmtId="9" fontId="34" fillId="4" borderId="2" xfId="0" applyNumberFormat="1" applyFont="1" applyFill="1" applyBorder="1" applyAlignment="1">
      <alignment horizontal="center" vertical="center" readingOrder="1"/>
    </xf>
    <xf numFmtId="0" fontId="37" fillId="0" borderId="3" xfId="0" applyFont="1" applyBorder="1" applyAlignment="1">
      <alignment horizontal="center" vertical="center" wrapText="1" readingOrder="1"/>
    </xf>
    <xf numFmtId="0" fontId="37" fillId="0" borderId="4" xfId="0" applyFont="1" applyBorder="1" applyAlignment="1">
      <alignment horizontal="center" vertical="center" wrapText="1" readingOrder="1"/>
    </xf>
    <xf numFmtId="9" fontId="33" fillId="4" borderId="1" xfId="0" applyNumberFormat="1" applyFont="1" applyFill="1" applyBorder="1" applyAlignment="1">
      <alignment horizontal="center" vertical="center" wrapText="1" readingOrder="1"/>
    </xf>
    <xf numFmtId="9" fontId="33" fillId="4" borderId="2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2"/>
    </xf>
    <xf numFmtId="3" fontId="3" fillId="4" borderId="4" xfId="0" applyNumberFormat="1" applyFont="1" applyFill="1" applyBorder="1" applyAlignment="1">
      <alignment horizontal="center" vertical="center" readingOrder="1"/>
    </xf>
    <xf numFmtId="3" fontId="3" fillId="4" borderId="1" xfId="0" applyNumberFormat="1" applyFont="1" applyFill="1" applyBorder="1" applyAlignment="1">
      <alignment horizontal="center" vertical="center" readingOrder="1"/>
    </xf>
    <xf numFmtId="3" fontId="38" fillId="0" borderId="3" xfId="0" applyNumberFormat="1" applyFont="1" applyBorder="1" applyAlignment="1">
      <alignment horizontal="center" vertical="center" readingOrder="1"/>
    </xf>
    <xf numFmtId="3" fontId="38" fillId="0" borderId="2" xfId="0" applyNumberFormat="1" applyFont="1" applyBorder="1" applyAlignment="1">
      <alignment horizontal="center" vertical="center" readingOrder="1"/>
    </xf>
    <xf numFmtId="9" fontId="37" fillId="4" borderId="3" xfId="0" applyNumberFormat="1" applyFont="1" applyFill="1" applyBorder="1" applyAlignment="1">
      <alignment horizontal="center" vertical="center" readingOrder="1"/>
    </xf>
    <xf numFmtId="9" fontId="37" fillId="4" borderId="2" xfId="0" applyNumberFormat="1" applyFont="1" applyFill="1" applyBorder="1" applyAlignment="1">
      <alignment horizontal="center" vertical="center" readingOrder="1"/>
    </xf>
    <xf numFmtId="3" fontId="37" fillId="4" borderId="4" xfId="0" applyNumberFormat="1" applyFont="1" applyFill="1" applyBorder="1" applyAlignment="1">
      <alignment horizontal="center" vertical="center" readingOrder="1"/>
    </xf>
    <xf numFmtId="3" fontId="37" fillId="4" borderId="1" xfId="0" applyNumberFormat="1" applyFont="1" applyFill="1" applyBorder="1" applyAlignment="1">
      <alignment horizontal="center" vertical="center" readingOrder="1"/>
    </xf>
    <xf numFmtId="3" fontId="37" fillId="4" borderId="3" xfId="0" applyNumberFormat="1" applyFont="1" applyFill="1" applyBorder="1" applyAlignment="1">
      <alignment horizontal="center" vertical="center" readingOrder="1"/>
    </xf>
    <xf numFmtId="3" fontId="37" fillId="4" borderId="2" xfId="0" applyNumberFormat="1" applyFont="1" applyFill="1" applyBorder="1" applyAlignment="1">
      <alignment horizontal="center" vertical="center" readingOrder="1"/>
    </xf>
    <xf numFmtId="0" fontId="37" fillId="4" borderId="3" xfId="0" applyFont="1" applyFill="1" applyBorder="1" applyAlignment="1">
      <alignment horizontal="center" vertical="center" readingOrder="1"/>
    </xf>
    <xf numFmtId="164" fontId="4" fillId="4" borderId="2" xfId="0" applyNumberFormat="1" applyFont="1" applyFill="1" applyBorder="1" applyAlignment="1">
      <alignment horizontal="center" vertical="center" wrapText="1" readingOrder="1"/>
    </xf>
    <xf numFmtId="164" fontId="37" fillId="0" borderId="1" xfId="0" applyNumberFormat="1" applyFont="1" applyBorder="1" applyAlignment="1">
      <alignment horizontal="center" vertical="center" wrapText="1" readingOrder="1"/>
    </xf>
    <xf numFmtId="164" fontId="37" fillId="0" borderId="2" xfId="0" applyNumberFormat="1" applyFont="1" applyBorder="1" applyAlignment="1">
      <alignment horizontal="center" vertical="center" wrapText="1" readingOrder="1"/>
    </xf>
    <xf numFmtId="164" fontId="37" fillId="0" borderId="3" xfId="0" applyNumberFormat="1" applyFont="1" applyBorder="1" applyAlignment="1">
      <alignment horizontal="center" vertical="center" wrapText="1" readingOrder="1"/>
    </xf>
    <xf numFmtId="164" fontId="34" fillId="4" borderId="1" xfId="0" applyNumberFormat="1" applyFont="1" applyFill="1" applyBorder="1" applyAlignment="1">
      <alignment horizontal="center" vertical="center" readingOrder="1"/>
    </xf>
    <xf numFmtId="164" fontId="34" fillId="4" borderId="1" xfId="0" applyNumberFormat="1" applyFont="1" applyFill="1" applyBorder="1" applyAlignment="1">
      <alignment horizontal="center" vertical="center" wrapText="1" readingOrder="1"/>
    </xf>
    <xf numFmtId="164" fontId="34" fillId="4" borderId="2" xfId="0" applyNumberFormat="1" applyFont="1" applyFill="1" applyBorder="1" applyAlignment="1">
      <alignment horizontal="center" vertical="center" wrapText="1" readingOrder="1"/>
    </xf>
    <xf numFmtId="164" fontId="34" fillId="4" borderId="3" xfId="0" applyNumberFormat="1" applyFont="1" applyFill="1" applyBorder="1" applyAlignment="1">
      <alignment horizontal="center" vertical="center" readingOrder="1"/>
    </xf>
    <xf numFmtId="164" fontId="34" fillId="4" borderId="2" xfId="0" applyNumberFormat="1" applyFont="1" applyFill="1" applyBorder="1" applyAlignment="1">
      <alignment horizontal="center" vertical="center" readingOrder="1"/>
    </xf>
    <xf numFmtId="164" fontId="34" fillId="4" borderId="9" xfId="0" applyNumberFormat="1" applyFont="1" applyFill="1" applyBorder="1" applyAlignment="1">
      <alignment horizontal="center" vertical="center" readingOrder="1"/>
    </xf>
    <xf numFmtId="164" fontId="39" fillId="0" borderId="1" xfId="0" applyNumberFormat="1" applyFont="1" applyBorder="1" applyAlignment="1">
      <alignment horizontal="center" vertical="center"/>
    </xf>
    <xf numFmtId="164" fontId="36" fillId="4" borderId="2" xfId="0" applyNumberFormat="1" applyFont="1" applyFill="1" applyBorder="1" applyAlignment="1">
      <alignment horizontal="center" vertical="center" readingOrder="1"/>
    </xf>
    <xf numFmtId="164" fontId="35" fillId="4" borderId="3" xfId="0" applyNumberFormat="1" applyFont="1" applyFill="1" applyBorder="1" applyAlignment="1">
      <alignment horizontal="center" vertical="center" readingOrder="1"/>
    </xf>
    <xf numFmtId="164" fontId="35" fillId="4" borderId="1" xfId="0" applyNumberFormat="1" applyFont="1" applyFill="1" applyBorder="1" applyAlignment="1">
      <alignment horizontal="center" vertical="center" readingOrder="1"/>
    </xf>
    <xf numFmtId="164" fontId="34" fillId="4" borderId="10" xfId="0" applyNumberFormat="1" applyFont="1" applyFill="1" applyBorder="1" applyAlignment="1">
      <alignment horizontal="center" vertical="center" readingOrder="1"/>
    </xf>
    <xf numFmtId="164" fontId="4" fillId="4" borderId="3" xfId="0" applyNumberFormat="1" applyFont="1" applyFill="1" applyBorder="1" applyAlignment="1">
      <alignment horizontal="center" vertical="center" readingOrder="1"/>
    </xf>
    <xf numFmtId="164" fontId="4" fillId="4" borderId="10" xfId="0" applyNumberFormat="1" applyFont="1" applyFill="1" applyBorder="1" applyAlignment="1">
      <alignment horizontal="center" vertical="center" readingOrder="1"/>
    </xf>
    <xf numFmtId="164" fontId="37" fillId="4" borderId="1" xfId="0" applyNumberFormat="1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readingOrder="1"/>
    </xf>
    <xf numFmtId="9" fontId="33" fillId="9" borderId="3" xfId="0" applyNumberFormat="1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readingOrder="2"/>
    </xf>
    <xf numFmtId="164" fontId="3" fillId="0" borderId="2" xfId="0" applyNumberFormat="1" applyFont="1" applyBorder="1" applyAlignment="1">
      <alignment horizontal="center" vertical="center" readingOrder="1"/>
    </xf>
    <xf numFmtId="0" fontId="0" fillId="0" borderId="0" xfId="0" applyAlignment="1">
      <alignment horizontal="center"/>
    </xf>
    <xf numFmtId="164" fontId="37" fillId="9" borderId="3" xfId="0" applyNumberFormat="1" applyFont="1" applyFill="1" applyBorder="1" applyAlignment="1">
      <alignment horizontal="center" vertical="center" wrapText="1" readingOrder="1"/>
    </xf>
    <xf numFmtId="164" fontId="34" fillId="0" borderId="1" xfId="0" applyNumberFormat="1" applyFont="1" applyBorder="1" applyAlignment="1">
      <alignment horizontal="center" vertical="center" readingOrder="1"/>
    </xf>
    <xf numFmtId="0" fontId="3" fillId="4" borderId="5" xfId="0" applyFont="1" applyFill="1" applyBorder="1" applyAlignment="1">
      <alignment horizontal="center" vertical="center" wrapText="1" readingOrder="1"/>
    </xf>
    <xf numFmtId="0" fontId="4" fillId="10" borderId="2" xfId="0" applyFont="1" applyFill="1" applyBorder="1" applyAlignment="1">
      <alignment horizontal="center" vertical="center" readingOrder="2"/>
    </xf>
    <xf numFmtId="9" fontId="34" fillId="10" borderId="3" xfId="0" applyNumberFormat="1" applyFont="1" applyFill="1" applyBorder="1" applyAlignment="1">
      <alignment horizontal="center" vertical="center" readingOrder="1"/>
    </xf>
    <xf numFmtId="9" fontId="34" fillId="10" borderId="2" xfId="0" applyNumberFormat="1" applyFont="1" applyFill="1" applyBorder="1" applyAlignment="1">
      <alignment horizontal="center" vertical="center" readingOrder="1"/>
    </xf>
    <xf numFmtId="164" fontId="34" fillId="0" borderId="3" xfId="0" applyNumberFormat="1" applyFont="1" applyBorder="1" applyAlignment="1">
      <alignment horizontal="center" vertical="center" readingOrder="1"/>
    </xf>
    <xf numFmtId="164" fontId="34" fillId="0" borderId="2" xfId="0" applyNumberFormat="1" applyFont="1" applyBorder="1" applyAlignment="1">
      <alignment horizontal="center" vertical="center" readingOrder="1"/>
    </xf>
    <xf numFmtId="164" fontId="34" fillId="0" borderId="4" xfId="0" applyNumberFormat="1" applyFont="1" applyBorder="1" applyAlignment="1">
      <alignment horizontal="center" vertical="center" readingOrder="1"/>
    </xf>
    <xf numFmtId="3" fontId="3" fillId="6" borderId="4" xfId="0" applyNumberFormat="1" applyFont="1" applyFill="1" applyBorder="1" applyAlignment="1">
      <alignment horizontal="center" vertical="center" readingOrder="1"/>
    </xf>
    <xf numFmtId="3" fontId="3" fillId="6" borderId="1" xfId="0" applyNumberFormat="1" applyFont="1" applyFill="1" applyBorder="1" applyAlignment="1">
      <alignment horizontal="center" vertical="center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/>
    </xf>
    <xf numFmtId="166" fontId="37" fillId="0" borderId="3" xfId="0" applyNumberFormat="1" applyFont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center" vertical="center" wrapText="1"/>
    </xf>
    <xf numFmtId="164" fontId="44" fillId="0" borderId="2" xfId="0" applyNumberFormat="1" applyFont="1" applyBorder="1" applyAlignment="1">
      <alignment horizontal="center" vertical="center" readingOrder="1"/>
    </xf>
    <xf numFmtId="9" fontId="45" fillId="0" borderId="2" xfId="1" applyFont="1" applyBorder="1" applyAlignment="1">
      <alignment horizontal="center" vertical="center" readingOrder="1"/>
    </xf>
    <xf numFmtId="0" fontId="6" fillId="11" borderId="1" xfId="0" applyFont="1" applyFill="1" applyBorder="1" applyAlignment="1">
      <alignment horizontal="center" vertical="center" wrapText="1" readingOrder="1"/>
    </xf>
    <xf numFmtId="0" fontId="6" fillId="11" borderId="4" xfId="0" applyFont="1" applyFill="1" applyBorder="1" applyAlignment="1">
      <alignment horizontal="center" vertical="center" wrapText="1" readingOrder="1"/>
    </xf>
    <xf numFmtId="0" fontId="26" fillId="11" borderId="1" xfId="0" applyFont="1" applyFill="1" applyBorder="1" applyAlignment="1">
      <alignment horizontal="center" vertical="center" wrapText="1" readingOrder="1"/>
    </xf>
    <xf numFmtId="0" fontId="26" fillId="11" borderId="4" xfId="0" applyFont="1" applyFill="1" applyBorder="1" applyAlignment="1">
      <alignment horizontal="center" vertical="center" wrapText="1" readingOrder="1"/>
    </xf>
    <xf numFmtId="0" fontId="31" fillId="7" borderId="1" xfId="0" applyFont="1" applyFill="1" applyBorder="1" applyAlignment="1">
      <alignment horizontal="center" vertical="center" readingOrder="1"/>
    </xf>
    <xf numFmtId="0" fontId="31" fillId="7" borderId="4" xfId="0" applyFont="1" applyFill="1" applyBorder="1" applyAlignment="1">
      <alignment horizontal="center" vertical="center" readingOrder="1"/>
    </xf>
    <xf numFmtId="0" fontId="26" fillId="12" borderId="2" xfId="0" applyFont="1" applyFill="1" applyBorder="1" applyAlignment="1">
      <alignment horizontal="center" vertical="center" wrapText="1" readingOrder="1"/>
    </xf>
    <xf numFmtId="3" fontId="26" fillId="12" borderId="3" xfId="0" applyNumberFormat="1" applyFont="1" applyFill="1" applyBorder="1" applyAlignment="1">
      <alignment horizontal="center" vertical="center" wrapText="1" readingOrder="1"/>
    </xf>
    <xf numFmtId="3" fontId="26" fillId="12" borderId="1" xfId="0" applyNumberFormat="1" applyFont="1" applyFill="1" applyBorder="1" applyAlignment="1">
      <alignment horizontal="center" vertical="center" wrapText="1" readingOrder="1"/>
    </xf>
    <xf numFmtId="0" fontId="26" fillId="11" borderId="1" xfId="0" applyFont="1" applyFill="1" applyBorder="1" applyAlignment="1">
      <alignment horizontal="center" vertical="center" readingOrder="2"/>
    </xf>
    <xf numFmtId="0" fontId="26" fillId="11" borderId="4" xfId="0" applyFont="1" applyFill="1" applyBorder="1" applyAlignment="1">
      <alignment horizontal="center" vertical="center" readingOrder="2"/>
    </xf>
    <xf numFmtId="0" fontId="26" fillId="12" borderId="1" xfId="0" applyFont="1" applyFill="1" applyBorder="1" applyAlignment="1">
      <alignment horizontal="center" vertical="center" readingOrder="2"/>
    </xf>
    <xf numFmtId="0" fontId="48" fillId="12" borderId="4" xfId="0" applyFont="1" applyFill="1" applyBorder="1" applyAlignment="1">
      <alignment vertical="center"/>
    </xf>
    <xf numFmtId="164" fontId="26" fillId="12" borderId="1" xfId="0" applyNumberFormat="1" applyFont="1" applyFill="1" applyBorder="1" applyAlignment="1">
      <alignment horizontal="center" vertical="center" readingOrder="1"/>
    </xf>
    <xf numFmtId="0" fontId="23" fillId="11" borderId="1" xfId="0" applyFont="1" applyFill="1" applyBorder="1" applyAlignment="1">
      <alignment horizontal="center" vertical="center" readingOrder="2"/>
    </xf>
    <xf numFmtId="164" fontId="23" fillId="11" borderId="1" xfId="0" applyNumberFormat="1" applyFont="1" applyFill="1" applyBorder="1" applyAlignment="1">
      <alignment horizontal="center" vertical="center" readingOrder="1"/>
    </xf>
    <xf numFmtId="0" fontId="23" fillId="11" borderId="4" xfId="0" applyFont="1" applyFill="1" applyBorder="1" applyAlignment="1">
      <alignment horizontal="center" vertical="center" wrapText="1" readingOrder="2"/>
    </xf>
    <xf numFmtId="0" fontId="23" fillId="11" borderId="1" xfId="0" applyFont="1" applyFill="1" applyBorder="1" applyAlignment="1">
      <alignment horizontal="center" vertical="center" wrapText="1" readingOrder="2"/>
    </xf>
    <xf numFmtId="0" fontId="23" fillId="11" borderId="4" xfId="0" applyFont="1" applyFill="1" applyBorder="1" applyAlignment="1">
      <alignment horizontal="center" vertical="center" readingOrder="2"/>
    </xf>
    <xf numFmtId="0" fontId="7" fillId="12" borderId="2" xfId="0" applyFont="1" applyFill="1" applyBorder="1" applyAlignment="1">
      <alignment horizontal="center" vertical="center" readingOrder="2"/>
    </xf>
    <xf numFmtId="164" fontId="7" fillId="12" borderId="3" xfId="0" applyNumberFormat="1" applyFont="1" applyFill="1" applyBorder="1" applyAlignment="1">
      <alignment horizontal="center" vertical="center" readingOrder="1"/>
    </xf>
    <xf numFmtId="9" fontId="7" fillId="12" borderId="2" xfId="0" applyNumberFormat="1" applyFont="1" applyFill="1" applyBorder="1" applyAlignment="1">
      <alignment horizontal="center" vertical="center" readingOrder="1"/>
    </xf>
    <xf numFmtId="0" fontId="7" fillId="12" borderId="2" xfId="0" applyFont="1" applyFill="1" applyBorder="1" applyAlignment="1">
      <alignment horizontal="center" vertical="center" wrapText="1" readingOrder="1"/>
    </xf>
    <xf numFmtId="0" fontId="7" fillId="12" borderId="3" xfId="0" applyFont="1" applyFill="1" applyBorder="1" applyAlignment="1">
      <alignment horizontal="center" vertical="center" wrapText="1" readingOrder="1"/>
    </xf>
    <xf numFmtId="164" fontId="7" fillId="12" borderId="3" xfId="0" applyNumberFormat="1" applyFont="1" applyFill="1" applyBorder="1" applyAlignment="1">
      <alignment horizontal="center" vertical="center" wrapText="1" readingOrder="1"/>
    </xf>
    <xf numFmtId="0" fontId="8" fillId="12" borderId="2" xfId="0" applyFont="1" applyFill="1" applyBorder="1" applyAlignment="1">
      <alignment vertical="center" wrapText="1" readingOrder="1"/>
    </xf>
    <xf numFmtId="0" fontId="23" fillId="11" borderId="2" xfId="0" applyFont="1" applyFill="1" applyBorder="1" applyAlignment="1">
      <alignment horizontal="center" vertical="center" wrapText="1" readingOrder="1"/>
    </xf>
    <xf numFmtId="1" fontId="23" fillId="11" borderId="3" xfId="0" applyNumberFormat="1" applyFont="1" applyFill="1" applyBorder="1" applyAlignment="1">
      <alignment horizontal="center" vertical="center" wrapText="1" readingOrder="1"/>
    </xf>
    <xf numFmtId="164" fontId="23" fillId="11" borderId="3" xfId="0" applyNumberFormat="1" applyFont="1" applyFill="1" applyBorder="1" applyAlignment="1">
      <alignment horizontal="center" vertical="center" wrapText="1" readingOrder="1"/>
    </xf>
    <xf numFmtId="0" fontId="24" fillId="11" borderId="2" xfId="0" applyFont="1" applyFill="1" applyBorder="1" applyAlignment="1">
      <alignment vertical="center" wrapText="1" readingOrder="1"/>
    </xf>
    <xf numFmtId="0" fontId="40" fillId="7" borderId="2" xfId="0" applyFont="1" applyFill="1" applyBorder="1" applyAlignment="1">
      <alignment horizontal="center" vertical="center" wrapText="1" readingOrder="1"/>
    </xf>
    <xf numFmtId="1" fontId="40" fillId="7" borderId="3" xfId="0" applyNumberFormat="1" applyFont="1" applyFill="1" applyBorder="1" applyAlignment="1">
      <alignment horizontal="center" vertical="center" wrapText="1" readingOrder="1"/>
    </xf>
    <xf numFmtId="164" fontId="40" fillId="7" borderId="3" xfId="0" applyNumberFormat="1" applyFont="1" applyFill="1" applyBorder="1" applyAlignment="1">
      <alignment horizontal="center" vertical="center" wrapText="1" readingOrder="1"/>
    </xf>
    <xf numFmtId="0" fontId="41" fillId="7" borderId="2" xfId="0" applyFont="1" applyFill="1" applyBorder="1" applyAlignment="1">
      <alignment vertical="center" wrapText="1" readingOrder="1"/>
    </xf>
    <xf numFmtId="0" fontId="6" fillId="11" borderId="1" xfId="0" applyFont="1" applyFill="1" applyBorder="1" applyAlignment="1">
      <alignment horizontal="center" vertical="center" readingOrder="1"/>
    </xf>
    <xf numFmtId="0" fontId="6" fillId="11" borderId="4" xfId="0" applyFont="1" applyFill="1" applyBorder="1" applyAlignment="1">
      <alignment horizontal="center" vertical="center" readingOrder="1"/>
    </xf>
    <xf numFmtId="0" fontId="6" fillId="12" borderId="2" xfId="0" applyFont="1" applyFill="1" applyBorder="1" applyAlignment="1">
      <alignment horizontal="center" vertical="center" readingOrder="1"/>
    </xf>
    <xf numFmtId="164" fontId="7" fillId="12" borderId="2" xfId="0" applyNumberFormat="1" applyFont="1" applyFill="1" applyBorder="1" applyAlignment="1">
      <alignment horizontal="center" vertical="center" readingOrder="1"/>
    </xf>
    <xf numFmtId="0" fontId="23" fillId="12" borderId="1" xfId="0" applyFont="1" applyFill="1" applyBorder="1" applyAlignment="1">
      <alignment horizontal="center" vertical="center" wrapText="1" readingOrder="2"/>
    </xf>
    <xf numFmtId="164" fontId="49" fillId="12" borderId="1" xfId="0" applyNumberFormat="1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 readingOrder="2"/>
    </xf>
    <xf numFmtId="164" fontId="47" fillId="11" borderId="3" xfId="0" applyNumberFormat="1" applyFont="1" applyFill="1" applyBorder="1" applyAlignment="1">
      <alignment horizontal="center" vertical="center" readingOrder="1"/>
    </xf>
    <xf numFmtId="164" fontId="23" fillId="12" borderId="1" xfId="0" applyNumberFormat="1" applyFont="1" applyFill="1" applyBorder="1" applyAlignment="1">
      <alignment horizontal="center" vertical="center" readingOrder="1"/>
    </xf>
    <xf numFmtId="0" fontId="23" fillId="12" borderId="6" xfId="0" applyFont="1" applyFill="1" applyBorder="1" applyAlignment="1">
      <alignment horizontal="center" vertical="center" readingOrder="1"/>
    </xf>
    <xf numFmtId="0" fontId="23" fillId="12" borderId="2" xfId="0" applyFont="1" applyFill="1" applyBorder="1" applyAlignment="1">
      <alignment horizontal="center" vertical="center" wrapText="1" readingOrder="2"/>
    </xf>
    <xf numFmtId="3" fontId="23" fillId="12" borderId="1" xfId="0" applyNumberFormat="1" applyFont="1" applyFill="1" applyBorder="1" applyAlignment="1">
      <alignment horizontal="center" vertical="center" readingOrder="1"/>
    </xf>
    <xf numFmtId="0" fontId="23" fillId="12" borderId="2" xfId="0" applyFont="1" applyFill="1" applyBorder="1" applyAlignment="1">
      <alignment horizontal="center" vertical="center" readingOrder="2"/>
    </xf>
    <xf numFmtId="164" fontId="23" fillId="12" borderId="3" xfId="0" applyNumberFormat="1" applyFont="1" applyFill="1" applyBorder="1" applyAlignment="1">
      <alignment horizontal="center" vertical="center" readingOrder="1"/>
    </xf>
    <xf numFmtId="0" fontId="24" fillId="12" borderId="2" xfId="0" applyFont="1" applyFill="1" applyBorder="1" applyAlignment="1">
      <alignment vertical="center"/>
    </xf>
    <xf numFmtId="164" fontId="23" fillId="12" borderId="2" xfId="0" applyNumberFormat="1" applyFont="1" applyFill="1" applyBorder="1" applyAlignment="1">
      <alignment horizontal="center" vertical="center" readingOrder="1"/>
    </xf>
    <xf numFmtId="0" fontId="26" fillId="11" borderId="1" xfId="0" applyFont="1" applyFill="1" applyBorder="1" applyAlignment="1">
      <alignment horizontal="center" vertical="center" wrapText="1" readingOrder="2"/>
    </xf>
    <xf numFmtId="0" fontId="26" fillId="11" borderId="4" xfId="0" applyFont="1" applyFill="1" applyBorder="1" applyAlignment="1">
      <alignment horizontal="center" vertical="center" wrapText="1" readingOrder="2"/>
    </xf>
    <xf numFmtId="0" fontId="50" fillId="12" borderId="2" xfId="0" applyFont="1" applyFill="1" applyBorder="1" applyAlignment="1">
      <alignment horizontal="center" vertical="center" wrapText="1" readingOrder="2"/>
    </xf>
    <xf numFmtId="0" fontId="26" fillId="12" borderId="3" xfId="0" applyFont="1" applyFill="1" applyBorder="1" applyAlignment="1">
      <alignment horizontal="center" vertical="center" wrapText="1" readingOrder="1"/>
    </xf>
    <xf numFmtId="9" fontId="26" fillId="12" borderId="3" xfId="0" applyNumberFormat="1" applyFont="1" applyFill="1" applyBorder="1" applyAlignment="1">
      <alignment horizontal="center" vertical="center" wrapText="1" readingOrder="1"/>
    </xf>
    <xf numFmtId="0" fontId="26" fillId="12" borderId="2" xfId="0" applyFont="1" applyFill="1" applyBorder="1" applyAlignment="1">
      <alignment horizontal="center" vertical="center" wrapText="1" readingOrder="2"/>
    </xf>
    <xf numFmtId="0" fontId="51" fillId="12" borderId="3" xfId="0" applyFont="1" applyFill="1" applyBorder="1" applyAlignment="1">
      <alignment vertical="center" wrapText="1"/>
    </xf>
    <xf numFmtId="164" fontId="26" fillId="12" borderId="3" xfId="0" applyNumberFormat="1" applyFont="1" applyFill="1" applyBorder="1" applyAlignment="1">
      <alignment horizontal="center" vertical="center" wrapText="1" readingOrder="1"/>
    </xf>
    <xf numFmtId="164" fontId="23" fillId="12" borderId="4" xfId="0" applyNumberFormat="1" applyFont="1" applyFill="1" applyBorder="1" applyAlignment="1">
      <alignment horizontal="center" vertical="center" wrapText="1" readingOrder="1"/>
    </xf>
    <xf numFmtId="164" fontId="23" fillId="12" borderId="1" xfId="0" applyNumberFormat="1" applyFont="1" applyFill="1" applyBorder="1" applyAlignment="1">
      <alignment horizontal="center" vertical="center" wrapText="1" readingOrder="1"/>
    </xf>
    <xf numFmtId="0" fontId="26" fillId="11" borderId="4" xfId="0" applyFont="1" applyFill="1" applyBorder="1" applyAlignment="1">
      <alignment horizontal="center" vertical="center" readingOrder="1"/>
    </xf>
    <xf numFmtId="0" fontId="26" fillId="11" borderId="1" xfId="0" applyFont="1" applyFill="1" applyBorder="1" applyAlignment="1">
      <alignment horizontal="center" vertical="center" readingOrder="1"/>
    </xf>
    <xf numFmtId="3" fontId="26" fillId="11" borderId="4" xfId="0" applyNumberFormat="1" applyFont="1" applyFill="1" applyBorder="1" applyAlignment="1">
      <alignment horizontal="center" vertical="center" readingOrder="1"/>
    </xf>
    <xf numFmtId="3" fontId="26" fillId="11" borderId="1" xfId="0" applyNumberFormat="1" applyFont="1" applyFill="1" applyBorder="1" applyAlignment="1">
      <alignment horizontal="center" vertical="center" readingOrder="1"/>
    </xf>
    <xf numFmtId="0" fontId="26" fillId="12" borderId="4" xfId="0" applyFont="1" applyFill="1" applyBorder="1" applyAlignment="1">
      <alignment horizontal="center" vertical="center" readingOrder="1"/>
    </xf>
    <xf numFmtId="9" fontId="26" fillId="12" borderId="3" xfId="0" applyNumberFormat="1" applyFont="1" applyFill="1" applyBorder="1" applyAlignment="1">
      <alignment horizontal="center" vertical="center" readingOrder="1"/>
    </xf>
    <xf numFmtId="9" fontId="26" fillId="12" borderId="2" xfId="0" applyNumberFormat="1" applyFont="1" applyFill="1" applyBorder="1" applyAlignment="1">
      <alignment horizontal="center" vertical="center" readingOrder="1"/>
    </xf>
    <xf numFmtId="3" fontId="3" fillId="10" borderId="4" xfId="0" applyNumberFormat="1" applyFont="1" applyFill="1" applyBorder="1" applyAlignment="1">
      <alignment horizontal="center" vertical="center" readingOrder="1"/>
    </xf>
    <xf numFmtId="3" fontId="3" fillId="10" borderId="1" xfId="0" applyNumberFormat="1" applyFont="1" applyFill="1" applyBorder="1" applyAlignment="1">
      <alignment horizontal="center" vertical="center" readingOrder="1"/>
    </xf>
    <xf numFmtId="3" fontId="30" fillId="10" borderId="3" xfId="0" applyNumberFormat="1" applyFont="1" applyFill="1" applyBorder="1" applyAlignment="1">
      <alignment horizontal="center" vertical="center" readingOrder="1"/>
    </xf>
    <xf numFmtId="3" fontId="30" fillId="10" borderId="1" xfId="0" applyNumberFormat="1" applyFont="1" applyFill="1" applyBorder="1" applyAlignment="1">
      <alignment horizontal="center" vertical="center" readingOrder="1"/>
    </xf>
    <xf numFmtId="3" fontId="26" fillId="12" borderId="3" xfId="0" applyNumberFormat="1" applyFont="1" applyFill="1" applyBorder="1" applyAlignment="1">
      <alignment horizontal="center" vertical="center" readingOrder="1"/>
    </xf>
    <xf numFmtId="3" fontId="26" fillId="12" borderId="2" xfId="0" applyNumberFormat="1" applyFont="1" applyFill="1" applyBorder="1" applyAlignment="1">
      <alignment horizontal="center" vertical="center" readingOrder="1"/>
    </xf>
    <xf numFmtId="0" fontId="26" fillId="12" borderId="1" xfId="0" applyFont="1" applyFill="1" applyBorder="1" applyAlignment="1">
      <alignment horizontal="center" vertical="center" readingOrder="1"/>
    </xf>
    <xf numFmtId="3" fontId="11" fillId="10" borderId="3" xfId="0" applyNumberFormat="1" applyFont="1" applyFill="1" applyBorder="1" applyAlignment="1">
      <alignment horizontal="center" vertical="center" readingOrder="1"/>
    </xf>
    <xf numFmtId="3" fontId="11" fillId="10" borderId="1" xfId="0" applyNumberFormat="1" applyFont="1" applyFill="1" applyBorder="1" applyAlignment="1">
      <alignment horizontal="center" vertical="center" readingOrder="1"/>
    </xf>
    <xf numFmtId="0" fontId="11" fillId="10" borderId="3" xfId="0" applyFont="1" applyFill="1" applyBorder="1" applyAlignment="1">
      <alignment horizontal="center" vertical="center" readingOrder="1"/>
    </xf>
    <xf numFmtId="0" fontId="0" fillId="10" borderId="4" xfId="0" applyFill="1" applyBorder="1" applyAlignment="1">
      <alignment vertical="center"/>
    </xf>
    <xf numFmtId="3" fontId="11" fillId="10" borderId="4" xfId="0" applyNumberFormat="1" applyFont="1" applyFill="1" applyBorder="1" applyAlignment="1">
      <alignment horizontal="center" vertical="center" readingOrder="1"/>
    </xf>
    <xf numFmtId="3" fontId="11" fillId="10" borderId="2" xfId="0" applyNumberFormat="1" applyFont="1" applyFill="1" applyBorder="1" applyAlignment="1">
      <alignment horizontal="center" vertical="center" readingOrder="1"/>
    </xf>
    <xf numFmtId="0" fontId="11" fillId="10" borderId="2" xfId="0" applyFont="1" applyFill="1" applyBorder="1" applyAlignment="1">
      <alignment horizontal="center" vertical="center" readingOrder="1"/>
    </xf>
    <xf numFmtId="0" fontId="50" fillId="11" borderId="4" xfId="0" applyFont="1" applyFill="1" applyBorder="1" applyAlignment="1">
      <alignment horizontal="center" vertical="center" readingOrder="2"/>
    </xf>
    <xf numFmtId="0" fontId="50" fillId="11" borderId="1" xfId="0" applyFont="1" applyFill="1" applyBorder="1" applyAlignment="1">
      <alignment horizontal="center" vertical="center" readingOrder="2"/>
    </xf>
    <xf numFmtId="9" fontId="11" fillId="10" borderId="3" xfId="0" applyNumberFormat="1" applyFont="1" applyFill="1" applyBorder="1" applyAlignment="1">
      <alignment horizontal="center" vertical="center" readingOrder="1"/>
    </xf>
    <xf numFmtId="9" fontId="11" fillId="10" borderId="2" xfId="0" applyNumberFormat="1" applyFont="1" applyFill="1" applyBorder="1" applyAlignment="1">
      <alignment horizontal="center" vertical="center" readingOrder="1"/>
    </xf>
    <xf numFmtId="0" fontId="23" fillId="11" borderId="2" xfId="0" applyFont="1" applyFill="1" applyBorder="1" applyAlignment="1">
      <alignment horizontal="center" vertical="center" readingOrder="1"/>
    </xf>
    <xf numFmtId="164" fontId="23" fillId="11" borderId="2" xfId="0" applyNumberFormat="1" applyFont="1" applyFill="1" applyBorder="1" applyAlignment="1">
      <alignment horizontal="center" vertical="center" readingOrder="1"/>
    </xf>
    <xf numFmtId="0" fontId="46" fillId="13" borderId="1" xfId="0" applyFont="1" applyFill="1" applyBorder="1" applyAlignment="1">
      <alignment horizontal="center" vertical="center"/>
    </xf>
    <xf numFmtId="0" fontId="54" fillId="9" borderId="1" xfId="0" applyFont="1" applyFill="1" applyBorder="1" applyAlignment="1">
      <alignment horizontal="center" vertical="center" readingOrder="2"/>
    </xf>
    <xf numFmtId="164" fontId="55" fillId="0" borderId="1" xfId="0" applyNumberFormat="1" applyFont="1" applyBorder="1" applyAlignment="1">
      <alignment horizontal="center" vertical="center" readingOrder="1"/>
    </xf>
    <xf numFmtId="0" fontId="54" fillId="0" borderId="1" xfId="0" applyFont="1" applyBorder="1" applyAlignment="1">
      <alignment horizontal="center" vertical="center" readingOrder="2"/>
    </xf>
    <xf numFmtId="0" fontId="47" fillId="13" borderId="1" xfId="0" applyFont="1" applyFill="1" applyBorder="1" applyAlignment="1">
      <alignment horizontal="center" vertical="center" readingOrder="1"/>
    </xf>
    <xf numFmtId="0" fontId="47" fillId="13" borderId="4" xfId="0" applyFont="1" applyFill="1" applyBorder="1" applyAlignment="1">
      <alignment horizontal="center" vertical="center" readingOrder="1"/>
    </xf>
    <xf numFmtId="0" fontId="4" fillId="15" borderId="2" xfId="0" applyFont="1" applyFill="1" applyBorder="1" applyAlignment="1">
      <alignment horizontal="center" vertical="center" wrapText="1" readingOrder="1"/>
    </xf>
    <xf numFmtId="0" fontId="4" fillId="16" borderId="12" xfId="0" applyFont="1" applyFill="1" applyBorder="1" applyAlignment="1">
      <alignment horizontal="right" vertical="center" wrapText="1" readingOrder="2"/>
    </xf>
    <xf numFmtId="3" fontId="33" fillId="4" borderId="3" xfId="0" applyNumberFormat="1" applyFont="1" applyFill="1" applyBorder="1" applyAlignment="1">
      <alignment horizontal="center" vertical="center" wrapText="1" readingOrder="1"/>
    </xf>
    <xf numFmtId="164" fontId="33" fillId="4" borderId="3" xfId="0" applyNumberFormat="1" applyFont="1" applyFill="1" applyBorder="1" applyAlignment="1">
      <alignment horizontal="center" vertical="center" wrapText="1" readingOrder="1"/>
    </xf>
    <xf numFmtId="165" fontId="33" fillId="4" borderId="3" xfId="0" applyNumberFormat="1" applyFont="1" applyFill="1" applyBorder="1" applyAlignment="1">
      <alignment vertical="center" wrapText="1" readingOrder="1"/>
    </xf>
    <xf numFmtId="9" fontId="33" fillId="0" borderId="3" xfId="1" applyFont="1" applyBorder="1" applyAlignment="1">
      <alignment horizontal="center" vertical="center" wrapText="1" readingOrder="1"/>
    </xf>
    <xf numFmtId="165" fontId="33" fillId="0" borderId="2" xfId="0" applyNumberFormat="1" applyFont="1" applyBorder="1" applyAlignment="1">
      <alignment horizontal="center" vertical="center" wrapText="1" readingOrder="1"/>
    </xf>
    <xf numFmtId="0" fontId="4" fillId="16" borderId="13" xfId="0" applyFont="1" applyFill="1" applyBorder="1" applyAlignment="1">
      <alignment horizontal="right" vertical="center" wrapText="1" readingOrder="2"/>
    </xf>
    <xf numFmtId="3" fontId="33" fillId="4" borderId="11" xfId="0" applyNumberFormat="1" applyFont="1" applyFill="1" applyBorder="1" applyAlignment="1">
      <alignment horizontal="center" vertical="center" wrapText="1" readingOrder="1"/>
    </xf>
    <xf numFmtId="164" fontId="33" fillId="4" borderId="11" xfId="0" applyNumberFormat="1" applyFont="1" applyFill="1" applyBorder="1" applyAlignment="1">
      <alignment horizontal="center" vertical="center" wrapText="1" readingOrder="1"/>
    </xf>
    <xf numFmtId="165" fontId="33" fillId="4" borderId="11" xfId="0" applyNumberFormat="1" applyFont="1" applyFill="1" applyBorder="1" applyAlignment="1">
      <alignment vertical="center" wrapText="1" readingOrder="1"/>
    </xf>
    <xf numFmtId="9" fontId="33" fillId="0" borderId="11" xfId="1" applyFont="1" applyBorder="1" applyAlignment="1">
      <alignment horizontal="center" vertical="center" wrapText="1" readingOrder="1"/>
    </xf>
    <xf numFmtId="165" fontId="33" fillId="0" borderId="8" xfId="0" applyNumberFormat="1" applyFont="1" applyBorder="1" applyAlignment="1">
      <alignment horizontal="center" vertical="center" wrapText="1" readingOrder="1"/>
    </xf>
    <xf numFmtId="0" fontId="4" fillId="16" borderId="4" xfId="0" applyFont="1" applyFill="1" applyBorder="1" applyAlignment="1">
      <alignment horizontal="right" vertical="center" wrapText="1" readingOrder="2"/>
    </xf>
    <xf numFmtId="3" fontId="33" fillId="4" borderId="4" xfId="0" applyNumberFormat="1" applyFont="1" applyFill="1" applyBorder="1" applyAlignment="1">
      <alignment horizontal="center" vertical="center" wrapText="1" readingOrder="1"/>
    </xf>
    <xf numFmtId="164" fontId="33" fillId="4" borderId="4" xfId="0" applyNumberFormat="1" applyFont="1" applyFill="1" applyBorder="1" applyAlignment="1">
      <alignment horizontal="center" vertical="center" wrapText="1" readingOrder="1"/>
    </xf>
    <xf numFmtId="165" fontId="33" fillId="4" borderId="4" xfId="0" applyNumberFormat="1" applyFont="1" applyFill="1" applyBorder="1" applyAlignment="1">
      <alignment vertical="center" wrapText="1" readingOrder="1"/>
    </xf>
    <xf numFmtId="9" fontId="33" fillId="0" borderId="4" xfId="1" applyFont="1" applyBorder="1" applyAlignment="1">
      <alignment horizontal="center" vertical="center" wrapText="1" readingOrder="1"/>
    </xf>
    <xf numFmtId="165" fontId="33" fillId="0" borderId="1" xfId="0" applyNumberFormat="1" applyFont="1" applyBorder="1" applyAlignment="1">
      <alignment horizontal="center" vertical="center" wrapText="1" readingOrder="1"/>
    </xf>
    <xf numFmtId="0" fontId="23" fillId="17" borderId="2" xfId="0" applyFont="1" applyFill="1" applyBorder="1" applyAlignment="1">
      <alignment horizontal="center" vertical="center" wrapText="1" readingOrder="1"/>
    </xf>
    <xf numFmtId="3" fontId="47" fillId="17" borderId="3" xfId="0" applyNumberFormat="1" applyFont="1" applyFill="1" applyBorder="1" applyAlignment="1">
      <alignment horizontal="center" vertical="center" wrapText="1" readingOrder="1"/>
    </xf>
    <xf numFmtId="164" fontId="47" fillId="17" borderId="3" xfId="0" applyNumberFormat="1" applyFont="1" applyFill="1" applyBorder="1" applyAlignment="1">
      <alignment horizontal="center" vertical="center" wrapText="1" readingOrder="1"/>
    </xf>
    <xf numFmtId="165" fontId="47" fillId="17" borderId="1" xfId="0" applyNumberFormat="1" applyFont="1" applyFill="1" applyBorder="1" applyAlignment="1">
      <alignment horizontal="center" vertical="center" wrapText="1" readingOrder="1"/>
    </xf>
    <xf numFmtId="0" fontId="34" fillId="18" borderId="2" xfId="0" applyFont="1" applyFill="1" applyBorder="1" applyAlignment="1">
      <alignment horizontal="center" vertical="center" wrapText="1" readingOrder="1"/>
    </xf>
    <xf numFmtId="164" fontId="4" fillId="18" borderId="2" xfId="0" applyNumberFormat="1" applyFont="1" applyFill="1" applyBorder="1" applyAlignment="1">
      <alignment horizontal="center" vertical="center" wrapText="1" readingOrder="1"/>
    </xf>
    <xf numFmtId="164" fontId="33" fillId="0" borderId="2" xfId="0" applyNumberFormat="1" applyFont="1" applyBorder="1" applyAlignment="1">
      <alignment horizontal="center" vertical="center" wrapText="1" readingOrder="1"/>
    </xf>
    <xf numFmtId="164" fontId="47" fillId="17" borderId="1" xfId="0" applyNumberFormat="1" applyFont="1" applyFill="1" applyBorder="1" applyAlignment="1">
      <alignment horizontal="center" vertical="center" wrapText="1" readingOrder="1"/>
    </xf>
    <xf numFmtId="0" fontId="13" fillId="4" borderId="2" xfId="0" applyFont="1" applyFill="1" applyBorder="1" applyAlignment="1">
      <alignment horizontal="center" vertical="center" wrapText="1" readingOrder="2"/>
    </xf>
    <xf numFmtId="164" fontId="34" fillId="4" borderId="3" xfId="0" applyNumberFormat="1" applyFont="1" applyFill="1" applyBorder="1" applyAlignment="1">
      <alignment horizontal="center" vertical="center" wrapText="1" readingOrder="1"/>
    </xf>
    <xf numFmtId="164" fontId="40" fillId="9" borderId="2" xfId="0" applyNumberFormat="1" applyFont="1" applyFill="1" applyBorder="1" applyAlignment="1">
      <alignment horizontal="center" vertical="center" readingOrder="1"/>
    </xf>
    <xf numFmtId="0" fontId="60" fillId="9" borderId="3" xfId="0" applyFont="1" applyFill="1" applyBorder="1" applyAlignment="1">
      <alignment horizontal="center" vertical="center" readingOrder="2"/>
    </xf>
    <xf numFmtId="9" fontId="61" fillId="9" borderId="2" xfId="1" applyFont="1" applyFill="1" applyBorder="1" applyAlignment="1">
      <alignment horizontal="center" vertical="center" readingOrder="1"/>
    </xf>
    <xf numFmtId="0" fontId="60" fillId="7" borderId="1" xfId="0" applyFont="1" applyFill="1" applyBorder="1" applyAlignment="1">
      <alignment horizontal="center" vertical="center" readingOrder="2"/>
    </xf>
    <xf numFmtId="164" fontId="40" fillId="7" borderId="2" xfId="0" applyNumberFormat="1" applyFont="1" applyFill="1" applyBorder="1" applyAlignment="1">
      <alignment horizontal="center" vertical="center" readingOrder="1"/>
    </xf>
    <xf numFmtId="0" fontId="62" fillId="7" borderId="1" xfId="0" applyFont="1" applyFill="1" applyBorder="1" applyAlignment="1">
      <alignment horizontal="center" readingOrder="1"/>
    </xf>
    <xf numFmtId="0" fontId="4" fillId="7" borderId="2" xfId="0" applyFont="1" applyFill="1" applyBorder="1" applyAlignment="1">
      <alignment horizontal="center" vertical="center" readingOrder="2"/>
    </xf>
    <xf numFmtId="164" fontId="4" fillId="7" borderId="2" xfId="0" applyNumberFormat="1" applyFont="1" applyFill="1" applyBorder="1" applyAlignment="1">
      <alignment horizontal="center" vertical="center" readingOrder="1"/>
    </xf>
    <xf numFmtId="0" fontId="4" fillId="9" borderId="2" xfId="0" applyFont="1" applyFill="1" applyBorder="1" applyAlignment="1">
      <alignment horizontal="center" vertical="center" readingOrder="2"/>
    </xf>
    <xf numFmtId="164" fontId="4" fillId="9" borderId="2" xfId="0" applyNumberFormat="1" applyFont="1" applyFill="1" applyBorder="1" applyAlignment="1">
      <alignment horizontal="center" vertical="center" readingOrder="1"/>
    </xf>
    <xf numFmtId="0" fontId="23" fillId="13" borderId="1" xfId="0" applyFont="1" applyFill="1" applyBorder="1" applyAlignment="1">
      <alignment horizontal="center" vertical="center" readingOrder="2"/>
    </xf>
    <xf numFmtId="164" fontId="44" fillId="4" borderId="2" xfId="0" applyNumberFormat="1" applyFont="1" applyFill="1" applyBorder="1" applyAlignment="1">
      <alignment horizontal="center" vertical="center" readingOrder="1"/>
    </xf>
    <xf numFmtId="0" fontId="23" fillId="13" borderId="2" xfId="0" applyFont="1" applyFill="1" applyBorder="1" applyAlignment="1">
      <alignment horizontal="center" vertical="center" wrapText="1" readingOrder="2"/>
    </xf>
    <xf numFmtId="164" fontId="23" fillId="13" borderId="1" xfId="0" applyNumberFormat="1" applyFont="1" applyFill="1" applyBorder="1" applyAlignment="1">
      <alignment horizontal="center" vertical="center" readingOrder="1"/>
    </xf>
    <xf numFmtId="164" fontId="23" fillId="13" borderId="5" xfId="0" applyNumberFormat="1" applyFont="1" applyFill="1" applyBorder="1" applyAlignment="1">
      <alignment horizontal="center" vertical="center" readingOrder="1"/>
    </xf>
    <xf numFmtId="164" fontId="34" fillId="4" borderId="2" xfId="1" applyNumberFormat="1" applyFont="1" applyFill="1" applyBorder="1" applyAlignment="1">
      <alignment horizontal="center" vertical="center" readingOrder="1"/>
    </xf>
    <xf numFmtId="0" fontId="63" fillId="17" borderId="1" xfId="0" applyFont="1" applyFill="1" applyBorder="1" applyAlignment="1">
      <alignment horizontal="center" vertical="center" wrapText="1" readingOrder="1"/>
    </xf>
    <xf numFmtId="0" fontId="4" fillId="10" borderId="3" xfId="0" applyFont="1" applyFill="1" applyBorder="1" applyAlignment="1">
      <alignment horizontal="center" vertical="center" readingOrder="2"/>
    </xf>
    <xf numFmtId="0" fontId="3" fillId="10" borderId="1" xfId="0" applyFont="1" applyFill="1" applyBorder="1" applyAlignment="1">
      <alignment horizontal="center" vertical="center" wrapText="1" readingOrder="2"/>
    </xf>
    <xf numFmtId="164" fontId="37" fillId="10" borderId="1" xfId="0" applyNumberFormat="1" applyFont="1" applyFill="1" applyBorder="1" applyAlignment="1">
      <alignment horizontal="center" vertical="center" wrapText="1" readingOrder="1"/>
    </xf>
    <xf numFmtId="0" fontId="4" fillId="10" borderId="1" xfId="0" applyFont="1" applyFill="1" applyBorder="1" applyAlignment="1">
      <alignment horizontal="center" vertical="center" readingOrder="2"/>
    </xf>
    <xf numFmtId="164" fontId="34" fillId="10" borderId="3" xfId="0" applyNumberFormat="1" applyFont="1" applyFill="1" applyBorder="1" applyAlignment="1">
      <alignment horizontal="center" vertical="center" readingOrder="1"/>
    </xf>
    <xf numFmtId="164" fontId="34" fillId="10" borderId="1" xfId="0" applyNumberFormat="1" applyFont="1" applyFill="1" applyBorder="1" applyAlignment="1">
      <alignment horizontal="center" vertical="center" readingOrder="1"/>
    </xf>
    <xf numFmtId="164" fontId="34" fillId="10" borderId="2" xfId="0" applyNumberFormat="1" applyFont="1" applyFill="1" applyBorder="1" applyAlignment="1">
      <alignment horizontal="center" vertical="center" readingOrder="1"/>
    </xf>
    <xf numFmtId="164" fontId="34" fillId="10" borderId="4" xfId="0" applyNumberFormat="1" applyFont="1" applyFill="1" applyBorder="1" applyAlignment="1">
      <alignment horizontal="center" vertical="center" readingOrder="1"/>
    </xf>
    <xf numFmtId="9" fontId="53" fillId="11" borderId="1" xfId="1" applyFont="1" applyFill="1" applyBorder="1" applyAlignment="1">
      <alignment horizontal="center" vertical="center"/>
    </xf>
    <xf numFmtId="3" fontId="52" fillId="11" borderId="4" xfId="0" applyNumberFormat="1" applyFont="1" applyFill="1" applyBorder="1" applyAlignment="1">
      <alignment horizontal="center" vertical="center"/>
    </xf>
    <xf numFmtId="9" fontId="26" fillId="11" borderId="3" xfId="0" applyNumberFormat="1" applyFont="1" applyFill="1" applyBorder="1" applyAlignment="1">
      <alignment horizontal="center" vertical="center" readingOrder="1"/>
    </xf>
    <xf numFmtId="9" fontId="26" fillId="11" borderId="2" xfId="0" applyNumberFormat="1" applyFont="1" applyFill="1" applyBorder="1" applyAlignment="1">
      <alignment horizontal="center" vertical="center" readingOrder="1"/>
    </xf>
    <xf numFmtId="0" fontId="3" fillId="4" borderId="4" xfId="0" applyFont="1" applyFill="1" applyBorder="1" applyAlignment="1">
      <alignment horizontal="center" vertical="center" readingOrder="1"/>
    </xf>
    <xf numFmtId="0" fontId="3" fillId="4" borderId="5" xfId="0" applyFont="1" applyFill="1" applyBorder="1" applyAlignment="1">
      <alignment horizontal="center" vertical="center" readingOrder="1"/>
    </xf>
    <xf numFmtId="0" fontId="17" fillId="3" borderId="0" xfId="0" applyFont="1" applyFill="1" applyAlignment="1">
      <alignment horizontal="right" vertical="center" readingOrder="2"/>
    </xf>
    <xf numFmtId="0" fontId="19" fillId="3" borderId="10" xfId="0" applyFont="1" applyFill="1" applyBorder="1" applyAlignment="1">
      <alignment horizontal="right" vertical="center" readingOrder="2"/>
    </xf>
    <xf numFmtId="0" fontId="19" fillId="3" borderId="0" xfId="0" applyFont="1" applyFill="1" applyAlignment="1">
      <alignment horizontal="right" vertical="center" readingOrder="2"/>
    </xf>
    <xf numFmtId="0" fontId="2" fillId="2" borderId="0" xfId="0" applyFont="1" applyFill="1" applyAlignment="1">
      <alignment horizontal="center" vertical="center" readingOrder="1"/>
    </xf>
    <xf numFmtId="0" fontId="2" fillId="5" borderId="4" xfId="0" applyFont="1" applyFill="1" applyBorder="1" applyAlignment="1">
      <alignment horizontal="center" vertical="center" readingOrder="1"/>
    </xf>
    <xf numFmtId="0" fontId="2" fillId="5" borderId="6" xfId="0" applyFont="1" applyFill="1" applyBorder="1" applyAlignment="1">
      <alignment horizontal="center" vertical="center" readingOrder="1"/>
    </xf>
    <xf numFmtId="0" fontId="2" fillId="5" borderId="5" xfId="0" applyFont="1" applyFill="1" applyBorder="1" applyAlignment="1">
      <alignment horizontal="center" vertical="center" readingOrder="1"/>
    </xf>
    <xf numFmtId="0" fontId="2" fillId="5" borderId="0" xfId="0" applyFont="1" applyFill="1" applyAlignment="1">
      <alignment horizontal="center" vertical="center" readingOrder="1"/>
    </xf>
    <xf numFmtId="0" fontId="19" fillId="3" borderId="0" xfId="0" applyFont="1" applyFill="1" applyAlignment="1">
      <alignment horizontal="center" vertical="center" readingOrder="2"/>
    </xf>
    <xf numFmtId="0" fontId="18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 readingOrder="2"/>
    </xf>
    <xf numFmtId="0" fontId="4" fillId="8" borderId="4" xfId="0" applyFont="1" applyFill="1" applyBorder="1" applyAlignment="1">
      <alignment horizontal="center" vertical="center" readingOrder="1"/>
    </xf>
    <xf numFmtId="0" fontId="4" fillId="8" borderId="6" xfId="0" applyFont="1" applyFill="1" applyBorder="1" applyAlignment="1">
      <alignment horizontal="center" vertical="center" readingOrder="1"/>
    </xf>
    <xf numFmtId="0" fontId="4" fillId="8" borderId="5" xfId="0" applyFont="1" applyFill="1" applyBorder="1" applyAlignment="1">
      <alignment horizontal="center" vertical="center" readingOrder="1"/>
    </xf>
    <xf numFmtId="0" fontId="47" fillId="11" borderId="4" xfId="0" applyFont="1" applyFill="1" applyBorder="1" applyAlignment="1">
      <alignment horizontal="center" vertical="center" wrapText="1" readingOrder="1"/>
    </xf>
    <xf numFmtId="0" fontId="47" fillId="11" borderId="6" xfId="0" applyFont="1" applyFill="1" applyBorder="1" applyAlignment="1">
      <alignment horizontal="center" vertical="center" wrapText="1" readingOrder="1"/>
    </xf>
    <xf numFmtId="0" fontId="47" fillId="11" borderId="5" xfId="0" applyFont="1" applyFill="1" applyBorder="1" applyAlignment="1">
      <alignment horizontal="center" vertical="center" wrapText="1" readingOrder="1"/>
    </xf>
    <xf numFmtId="0" fontId="47" fillId="11" borderId="4" xfId="0" applyFont="1" applyFill="1" applyBorder="1" applyAlignment="1">
      <alignment horizontal="center" vertical="center" readingOrder="1"/>
    </xf>
    <xf numFmtId="0" fontId="47" fillId="11" borderId="5" xfId="0" applyFont="1" applyFill="1" applyBorder="1" applyAlignment="1">
      <alignment horizontal="center" vertical="center" readingOrder="1"/>
    </xf>
    <xf numFmtId="0" fontId="31" fillId="10" borderId="4" xfId="0" applyFont="1" applyFill="1" applyBorder="1" applyAlignment="1">
      <alignment horizontal="center" vertical="center" readingOrder="1"/>
    </xf>
    <xf numFmtId="0" fontId="31" fillId="10" borderId="6" xfId="0" applyFont="1" applyFill="1" applyBorder="1" applyAlignment="1">
      <alignment horizontal="center" vertical="center" readingOrder="1"/>
    </xf>
    <xf numFmtId="0" fontId="31" fillId="10" borderId="5" xfId="0" applyFont="1" applyFill="1" applyBorder="1" applyAlignment="1">
      <alignment horizontal="center" vertical="center" readingOrder="1"/>
    </xf>
    <xf numFmtId="0" fontId="3" fillId="10" borderId="4" xfId="0" applyFont="1" applyFill="1" applyBorder="1" applyAlignment="1">
      <alignment horizontal="center" vertical="center" wrapText="1" readingOrder="2"/>
    </xf>
    <xf numFmtId="0" fontId="3" fillId="10" borderId="6" xfId="0" applyFont="1" applyFill="1" applyBorder="1" applyAlignment="1">
      <alignment horizontal="center" vertical="center" wrapText="1" readingOrder="2"/>
    </xf>
    <xf numFmtId="0" fontId="3" fillId="10" borderId="5" xfId="0" applyFont="1" applyFill="1" applyBorder="1" applyAlignment="1">
      <alignment horizontal="center" vertical="center" wrapText="1" readingOrder="2"/>
    </xf>
    <xf numFmtId="0" fontId="11" fillId="10" borderId="4" xfId="0" applyFont="1" applyFill="1" applyBorder="1" applyAlignment="1">
      <alignment horizontal="center" vertical="center" readingOrder="2"/>
    </xf>
    <xf numFmtId="0" fontId="11" fillId="10" borderId="5" xfId="0" applyFont="1" applyFill="1" applyBorder="1" applyAlignment="1">
      <alignment horizontal="center" vertical="center" readingOrder="2"/>
    </xf>
    <xf numFmtId="0" fontId="11" fillId="10" borderId="4" xfId="0" applyFont="1" applyFill="1" applyBorder="1" applyAlignment="1">
      <alignment horizontal="center" vertical="center" readingOrder="1"/>
    </xf>
    <xf numFmtId="0" fontId="11" fillId="10" borderId="5" xfId="0" applyFont="1" applyFill="1" applyBorder="1" applyAlignment="1">
      <alignment horizontal="center" vertical="center" readingOrder="1"/>
    </xf>
    <xf numFmtId="0" fontId="26" fillId="11" borderId="4" xfId="0" applyFont="1" applyFill="1" applyBorder="1" applyAlignment="1">
      <alignment horizontal="center" vertical="center" readingOrder="1"/>
    </xf>
    <xf numFmtId="0" fontId="26" fillId="11" borderId="5" xfId="0" applyFont="1" applyFill="1" applyBorder="1" applyAlignment="1">
      <alignment horizontal="center" vertical="center" readingOrder="1"/>
    </xf>
    <xf numFmtId="0" fontId="50" fillId="11" borderId="4" xfId="0" applyFont="1" applyFill="1" applyBorder="1" applyAlignment="1">
      <alignment horizontal="center" vertical="center" readingOrder="2"/>
    </xf>
    <xf numFmtId="0" fontId="50" fillId="11" borderId="5" xfId="0" applyFont="1" applyFill="1" applyBorder="1" applyAlignment="1">
      <alignment horizontal="center" vertical="center" readingOrder="2"/>
    </xf>
    <xf numFmtId="0" fontId="11" fillId="0" borderId="7" xfId="0" applyFont="1" applyBorder="1" applyAlignment="1">
      <alignment horizontal="center" vertical="center" textRotation="90" wrapText="1" readingOrder="1"/>
    </xf>
    <xf numFmtId="0" fontId="11" fillId="0" borderId="2" xfId="0" applyFont="1" applyBorder="1" applyAlignment="1">
      <alignment horizontal="center" vertical="center" textRotation="90" wrapText="1" readingOrder="1"/>
    </xf>
    <xf numFmtId="0" fontId="3" fillId="6" borderId="4" xfId="0" applyFont="1" applyFill="1" applyBorder="1" applyAlignment="1">
      <alignment horizontal="center" vertical="center" readingOrder="1"/>
    </xf>
    <xf numFmtId="0" fontId="3" fillId="6" borderId="5" xfId="0" applyFont="1" applyFill="1" applyBorder="1" applyAlignment="1">
      <alignment horizontal="center" vertical="center" readingOrder="1"/>
    </xf>
    <xf numFmtId="0" fontId="11" fillId="4" borderId="4" xfId="0" applyFont="1" applyFill="1" applyBorder="1" applyAlignment="1">
      <alignment horizontal="center" vertical="center" readingOrder="2"/>
    </xf>
    <xf numFmtId="0" fontId="11" fillId="4" borderId="5" xfId="0" applyFont="1" applyFill="1" applyBorder="1" applyAlignment="1">
      <alignment horizontal="center" vertical="center" readingOrder="2"/>
    </xf>
    <xf numFmtId="0" fontId="26" fillId="12" borderId="4" xfId="0" applyFont="1" applyFill="1" applyBorder="1" applyAlignment="1">
      <alignment horizontal="center" vertical="center" readingOrder="1"/>
    </xf>
    <xf numFmtId="0" fontId="26" fillId="12" borderId="5" xfId="0" applyFont="1" applyFill="1" applyBorder="1" applyAlignment="1">
      <alignment horizontal="center" vertical="center" readingOrder="1"/>
    </xf>
    <xf numFmtId="0" fontId="3" fillId="0" borderId="7" xfId="0" applyFont="1" applyBorder="1" applyAlignment="1">
      <alignment horizontal="center" vertical="center" textRotation="90" readingOrder="1"/>
    </xf>
    <xf numFmtId="0" fontId="3" fillId="0" borderId="8" xfId="0" applyFont="1" applyBorder="1" applyAlignment="1">
      <alignment horizontal="center" vertical="center" textRotation="90" readingOrder="1"/>
    </xf>
    <xf numFmtId="0" fontId="11" fillId="0" borderId="7" xfId="0" applyFont="1" applyBorder="1" applyAlignment="1">
      <alignment horizontal="center" vertical="center" textRotation="90" readingOrder="2"/>
    </xf>
    <xf numFmtId="0" fontId="11" fillId="0" borderId="8" xfId="0" applyFont="1" applyBorder="1" applyAlignment="1">
      <alignment horizontal="center" vertical="center" textRotation="90" readingOrder="2"/>
    </xf>
    <xf numFmtId="0" fontId="11" fillId="0" borderId="2" xfId="0" applyFont="1" applyBorder="1" applyAlignment="1">
      <alignment horizontal="center" vertical="center" textRotation="90" readingOrder="2"/>
    </xf>
    <xf numFmtId="0" fontId="11" fillId="0" borderId="7" xfId="0" applyFont="1" applyBorder="1" applyAlignment="1">
      <alignment horizontal="center" vertical="center" textRotation="90" readingOrder="1"/>
    </xf>
    <xf numFmtId="0" fontId="11" fillId="0" borderId="8" xfId="0" applyFont="1" applyBorder="1" applyAlignment="1">
      <alignment horizontal="center" vertical="center" textRotation="90" readingOrder="1"/>
    </xf>
    <xf numFmtId="0" fontId="11" fillId="0" borderId="2" xfId="0" applyFont="1" applyBorder="1" applyAlignment="1">
      <alignment horizontal="center" vertical="center" textRotation="90" readingOrder="1"/>
    </xf>
    <xf numFmtId="0" fontId="11" fillId="4" borderId="4" xfId="0" applyFont="1" applyFill="1" applyBorder="1" applyAlignment="1">
      <alignment horizontal="center" vertical="center" readingOrder="1"/>
    </xf>
    <xf numFmtId="0" fontId="11" fillId="4" borderId="5" xfId="0" applyFont="1" applyFill="1" applyBorder="1" applyAlignment="1">
      <alignment horizontal="center" vertical="center" readingOrder="1"/>
    </xf>
    <xf numFmtId="0" fontId="30" fillId="10" borderId="4" xfId="0" applyFont="1" applyFill="1" applyBorder="1" applyAlignment="1">
      <alignment horizontal="center" vertical="center" readingOrder="1"/>
    </xf>
    <xf numFmtId="0" fontId="30" fillId="10" borderId="5" xfId="0" applyFont="1" applyFill="1" applyBorder="1" applyAlignment="1">
      <alignment horizontal="center" vertical="center" readingOrder="1"/>
    </xf>
    <xf numFmtId="0" fontId="3" fillId="4" borderId="4" xfId="0" applyFont="1" applyFill="1" applyBorder="1" applyAlignment="1">
      <alignment horizontal="center" vertical="center" readingOrder="2"/>
    </xf>
    <xf numFmtId="0" fontId="3" fillId="4" borderId="5" xfId="0" applyFont="1" applyFill="1" applyBorder="1" applyAlignment="1">
      <alignment horizontal="center" vertical="center" readingOrder="2"/>
    </xf>
    <xf numFmtId="0" fontId="3" fillId="10" borderId="4" xfId="0" applyFont="1" applyFill="1" applyBorder="1" applyAlignment="1">
      <alignment horizontal="center" vertical="center" readingOrder="1"/>
    </xf>
    <xf numFmtId="0" fontId="3" fillId="10" borderId="5" xfId="0" applyFont="1" applyFill="1" applyBorder="1" applyAlignment="1">
      <alignment horizontal="center" vertical="center" readingOrder="1"/>
    </xf>
    <xf numFmtId="0" fontId="3" fillId="0" borderId="11" xfId="0" applyFont="1" applyBorder="1" applyAlignment="1">
      <alignment horizontal="center" vertical="center" textRotation="90" readingOrder="1"/>
    </xf>
    <xf numFmtId="0" fontId="54" fillId="10" borderId="4" xfId="0" applyFont="1" applyFill="1" applyBorder="1" applyAlignment="1">
      <alignment horizontal="center" vertical="center" readingOrder="2"/>
    </xf>
    <xf numFmtId="0" fontId="54" fillId="10" borderId="5" xfId="0" applyFont="1" applyFill="1" applyBorder="1" applyAlignment="1">
      <alignment horizontal="center" vertical="center" readingOrder="2"/>
    </xf>
    <xf numFmtId="0" fontId="21" fillId="3" borderId="0" xfId="0" applyFont="1" applyFill="1" applyAlignment="1">
      <alignment horizontal="right" vertical="center"/>
    </xf>
    <xf numFmtId="0" fontId="4" fillId="16" borderId="4" xfId="0" applyFont="1" applyFill="1" applyBorder="1" applyAlignment="1">
      <alignment horizontal="center" vertical="center" wrapText="1" readingOrder="2"/>
    </xf>
    <xf numFmtId="0" fontId="4" fillId="16" borderId="6" xfId="0" applyFont="1" applyFill="1" applyBorder="1" applyAlignment="1">
      <alignment horizontal="center" vertical="center" wrapText="1" readingOrder="2"/>
    </xf>
    <xf numFmtId="0" fontId="4" fillId="16" borderId="5" xfId="0" applyFont="1" applyFill="1" applyBorder="1" applyAlignment="1">
      <alignment horizontal="center" vertical="center" wrapText="1" readingOrder="2"/>
    </xf>
    <xf numFmtId="0" fontId="56" fillId="14" borderId="4" xfId="0" applyFont="1" applyFill="1" applyBorder="1" applyAlignment="1">
      <alignment horizontal="center" vertical="center" wrapText="1" readingOrder="1"/>
    </xf>
    <xf numFmtId="0" fontId="56" fillId="14" borderId="6" xfId="0" applyFont="1" applyFill="1" applyBorder="1" applyAlignment="1">
      <alignment horizontal="center" vertical="center" wrapText="1" readingOrder="1"/>
    </xf>
    <xf numFmtId="0" fontId="56" fillId="14" borderId="5" xfId="0" applyFont="1" applyFill="1" applyBorder="1" applyAlignment="1">
      <alignment horizontal="center" vertical="center" wrapText="1" readingOrder="1"/>
    </xf>
    <xf numFmtId="0" fontId="57" fillId="4" borderId="4" xfId="0" applyFont="1" applyFill="1" applyBorder="1" applyAlignment="1">
      <alignment horizontal="center" vertical="center" wrapText="1" readingOrder="1"/>
    </xf>
    <xf numFmtId="0" fontId="57" fillId="4" borderId="6" xfId="0" applyFont="1" applyFill="1" applyBorder="1" applyAlignment="1">
      <alignment horizontal="center" vertical="center" wrapText="1" readingOrder="1"/>
    </xf>
    <xf numFmtId="0" fontId="57" fillId="4" borderId="5" xfId="0" applyFont="1" applyFill="1" applyBorder="1" applyAlignment="1">
      <alignment horizontal="center" vertical="center" wrapText="1" readingOrder="1"/>
    </xf>
    <xf numFmtId="0" fontId="58" fillId="18" borderId="4" xfId="0" applyFont="1" applyFill="1" applyBorder="1" applyAlignment="1">
      <alignment horizontal="center" vertical="center" wrapText="1" readingOrder="1"/>
    </xf>
    <xf numFmtId="0" fontId="58" fillId="18" borderId="6" xfId="0" applyFont="1" applyFill="1" applyBorder="1" applyAlignment="1">
      <alignment horizontal="center" vertical="center" wrapText="1" readingOrder="1"/>
    </xf>
    <xf numFmtId="0" fontId="58" fillId="18" borderId="5" xfId="0" applyFont="1" applyFill="1" applyBorder="1" applyAlignment="1">
      <alignment horizontal="center" vertical="center" wrapText="1" readingOrder="1"/>
    </xf>
    <xf numFmtId="0" fontId="59" fillId="10" borderId="4" xfId="0" applyFont="1" applyFill="1" applyBorder="1" applyAlignment="1">
      <alignment horizontal="center" vertical="center"/>
    </xf>
    <xf numFmtId="0" fontId="59" fillId="10" borderId="6" xfId="0" applyFont="1" applyFill="1" applyBorder="1" applyAlignment="1">
      <alignment horizontal="center" vertical="center"/>
    </xf>
    <xf numFmtId="0" fontId="59" fillId="10" borderId="5" xfId="0" applyFont="1" applyFill="1" applyBorder="1" applyAlignment="1">
      <alignment horizontal="center" vertical="center"/>
    </xf>
    <xf numFmtId="9" fontId="43" fillId="18" borderId="7" xfId="1" applyFont="1" applyFill="1" applyBorder="1" applyAlignment="1">
      <alignment horizontal="center" vertical="center" readingOrder="1"/>
    </xf>
    <xf numFmtId="9" fontId="43" fillId="18" borderId="8" xfId="1" applyFont="1" applyFill="1" applyBorder="1" applyAlignment="1">
      <alignment horizontal="center" vertical="center" readingOrder="1"/>
    </xf>
    <xf numFmtId="9" fontId="43" fillId="18" borderId="2" xfId="1" applyFont="1" applyFill="1" applyBorder="1" applyAlignment="1">
      <alignment horizontal="center" vertical="center" readingOrder="1"/>
    </xf>
    <xf numFmtId="167" fontId="7" fillId="17" borderId="4" xfId="0" applyNumberFormat="1" applyFont="1" applyFill="1" applyBorder="1" applyAlignment="1">
      <alignment horizontal="center" vertical="center" wrapText="1" readingOrder="1"/>
    </xf>
    <xf numFmtId="167" fontId="7" fillId="17" borderId="5" xfId="0" applyNumberFormat="1" applyFont="1" applyFill="1" applyBorder="1" applyAlignment="1">
      <alignment horizontal="center" vertical="center" wrapText="1" readingOrder="1"/>
    </xf>
    <xf numFmtId="165" fontId="7" fillId="17" borderId="4" xfId="0" applyNumberFormat="1" applyFont="1" applyFill="1" applyBorder="1" applyAlignment="1">
      <alignment vertical="center" wrapText="1" readingOrder="1"/>
    </xf>
    <xf numFmtId="165" fontId="7" fillId="17" borderId="6" xfId="0" applyNumberFormat="1" applyFont="1" applyFill="1" applyBorder="1" applyAlignment="1">
      <alignment vertical="center" wrapText="1" readingOrder="1"/>
    </xf>
    <xf numFmtId="165" fontId="7" fillId="17" borderId="5" xfId="0" applyNumberFormat="1" applyFont="1" applyFill="1" applyBorder="1" applyAlignment="1">
      <alignment vertical="center" wrapText="1" readingOrder="1"/>
    </xf>
  </cellXfs>
  <cellStyles count="2">
    <cellStyle name="Percent" xfId="1" builtinId="5"/>
    <cellStyle name="عادي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BEEF4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9FE9"/>
      <rgbColor rgb="FFCCFFFF"/>
      <rgbColor rgb="FFDDD9C3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000"/>
      <rgbColor rgb="FFFF9900"/>
      <rgbColor rgb="FFE46C0A"/>
      <rgbColor rgb="FF558ED5"/>
      <rgbColor rgb="FFA6A6A6"/>
      <rgbColor rgb="FF004F74"/>
      <rgbColor rgb="FF54A808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30A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ar-SA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ar-SA"/>
              <a:t>راس مال المستثمر</a:t>
            </a:r>
            <a:r>
              <a:rPr lang="ar-SA" baseline="0"/>
              <a:t> </a:t>
            </a:r>
            <a:endParaRPr lang="ar-S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ar-SA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BFE-4F59-A120-C6B23F41FD4F}"/>
              </c:ext>
            </c:extLst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5CA-4F0C-9CC7-BF9E176253E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ar-S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'مصاريف التاسيس '!$A$263:$A$264</c:f>
              <c:strCache>
                <c:ptCount val="2"/>
                <c:pt idx="0">
                  <c:v>إجمالى رأس المال الثابت (مصاريف التاسيس  )</c:v>
                </c:pt>
                <c:pt idx="1">
                  <c:v>راس مال العامل (مصاريف التشغيل)</c:v>
                </c:pt>
              </c:strCache>
            </c:strRef>
          </c:cat>
          <c:val>
            <c:numRef>
              <c:f>'مصاريف التاسيس '!$B$263:$B$264</c:f>
              <c:numCache>
                <c:formatCode>#,##0\ "ر.س.‏"</c:formatCode>
                <c:ptCount val="2"/>
                <c:pt idx="0">
                  <c:v>1773290</c:v>
                </c:pt>
                <c:pt idx="1">
                  <c:v>1370823.5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E-4F59-A120-C6B23F41FD4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36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ar-SA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ar-S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ar-SA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ar-SA"/>
              <a:t>معدل</a:t>
            </a:r>
            <a:r>
              <a:rPr lang="ar-SA" baseline="0"/>
              <a:t> العوائد على الاستثمار </a:t>
            </a:r>
            <a:endParaRPr lang="ar-S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ar-SA"/>
        </a:p>
      </c:txPr>
    </c:title>
    <c:autoTitleDeleted val="0"/>
    <c:plotArea>
      <c:layout>
        <c:manualLayout>
          <c:layoutTarget val="inner"/>
          <c:xMode val="edge"/>
          <c:yMode val="edge"/>
          <c:x val="0.32862890408595119"/>
          <c:y val="0.22292387775918035"/>
          <c:w val="0.40065541115319064"/>
          <c:h val="0.6845441417136142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tint val="54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55C-4E4C-8E3A-205E5B0A757D}"/>
              </c:ext>
            </c:extLst>
          </c:dPt>
          <c:dPt>
            <c:idx val="1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55C-4E4C-8E3A-205E5B0A757D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55C-4E4C-8E3A-205E5B0A757D}"/>
              </c:ext>
            </c:extLst>
          </c:dPt>
          <c:dPt>
            <c:idx val="3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55C-4E4C-8E3A-205E5B0A757D}"/>
              </c:ext>
            </c:extLst>
          </c:dPt>
          <c:dPt>
            <c:idx val="4"/>
            <c:bubble3D val="0"/>
            <c:spPr>
              <a:solidFill>
                <a:schemeClr val="accent1">
                  <a:shade val="53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55C-4E4C-8E3A-205E5B0A757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rtl="0"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ar-S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'[1]مصاريف التاسيس '!$A$263:$A$267</c:f>
              <c:numCache>
                <c:formatCode>General</c:formatCode>
                <c:ptCount val="5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</c:numCache>
            </c:numRef>
          </c:cat>
          <c:val>
            <c:numRef>
              <c:f>'[1]مصاريف التاسيس '!$B$263:$B$267</c:f>
              <c:numCache>
                <c:formatCode>General</c:formatCode>
                <c:ptCount val="5"/>
                <c:pt idx="0">
                  <c:v>0.2</c:v>
                </c:pt>
                <c:pt idx="1">
                  <c:v>0.25</c:v>
                </c:pt>
                <c:pt idx="2">
                  <c:v>0.3</c:v>
                </c:pt>
                <c:pt idx="3">
                  <c:v>0.35</c:v>
                </c:pt>
                <c:pt idx="4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55C-4E4C-8E3A-205E5B0A757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ar-SA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20000"/>
        <a:lumOff val="8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 rtl="1">
        <a:defRPr/>
      </a:pPr>
      <a:endParaRPr lang="ar-S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266</xdr:row>
      <xdr:rowOff>312420</xdr:rowOff>
    </xdr:from>
    <xdr:to>
      <xdr:col>1</xdr:col>
      <xdr:colOff>2369820</xdr:colOff>
      <xdr:row>275</xdr:row>
      <xdr:rowOff>297179</xdr:rowOff>
    </xdr:to>
    <xdr:graphicFrame macro="">
      <xdr:nvGraphicFramePr>
        <xdr:cNvPr id="6" name="مخطط 5">
          <a:extLst>
            <a:ext uri="{FF2B5EF4-FFF2-40B4-BE49-F238E27FC236}">
              <a16:creationId xmlns:a16="http://schemas.microsoft.com/office/drawing/2014/main" id="{C37A62FD-C9AC-5B25-E66C-9FC5DE5E34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301</xdr:row>
      <xdr:rowOff>0</xdr:rowOff>
    </xdr:from>
    <xdr:to>
      <xdr:col>2</xdr:col>
      <xdr:colOff>701040</xdr:colOff>
      <xdr:row>312</xdr:row>
      <xdr:rowOff>60960</xdr:rowOff>
    </xdr:to>
    <xdr:graphicFrame macro="">
      <xdr:nvGraphicFramePr>
        <xdr:cNvPr id="4" name="مخطط 3">
          <a:extLst>
            <a:ext uri="{FF2B5EF4-FFF2-40B4-BE49-F238E27FC236}">
              <a16:creationId xmlns:a16="http://schemas.microsoft.com/office/drawing/2014/main" id="{1537C259-EDF8-4FE9-AD15-0C1E84A429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ownloads\&#1588;&#1585;&#1603;&#1577;%20&#1593;&#1586;&#1575;&#1605;%20&#1575;&#1604;&#1575;&#1606;&#1580;&#1575;&#1586;.xlsx" TargetMode="External"/><Relationship Id="rId1" Type="http://schemas.openxmlformats.org/officeDocument/2006/relationships/externalLinkPath" Target="&#1588;&#1585;&#1603;&#1577;%20&#1593;&#1586;&#1575;&#1605;%20&#1575;&#1604;&#1575;&#1606;&#1580;&#1575;&#15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مصاريف التاسيس "/>
    </sheetNames>
    <sheetDataSet>
      <sheetData sheetId="0">
        <row r="263">
          <cell r="A263">
            <v>2025</v>
          </cell>
          <cell r="B263">
            <v>0.2</v>
          </cell>
        </row>
        <row r="264">
          <cell r="A264">
            <v>2026</v>
          </cell>
          <cell r="B264">
            <v>0.25</v>
          </cell>
        </row>
        <row r="265">
          <cell r="A265">
            <v>2027</v>
          </cell>
          <cell r="B265">
            <v>0.3</v>
          </cell>
        </row>
        <row r="266">
          <cell r="A266">
            <v>2028</v>
          </cell>
          <cell r="B266">
            <v>0.35</v>
          </cell>
        </row>
        <row r="267">
          <cell r="A267">
            <v>2029</v>
          </cell>
          <cell r="B267">
            <v>0.4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434"/>
  <sheetViews>
    <sheetView rightToLeft="1" tabSelected="1" topLeftCell="A415" zoomScaleNormal="100" workbookViewId="0">
      <selection activeCell="D427" sqref="D427"/>
    </sheetView>
  </sheetViews>
  <sheetFormatPr defaultColWidth="9.109375" defaultRowHeight="14.4" x14ac:dyDescent="0.3"/>
  <cols>
    <col min="1" max="1" width="44.33203125" style="1" customWidth="1"/>
    <col min="2" max="2" width="37.33203125" style="1" customWidth="1"/>
    <col min="3" max="3" width="21.21875" style="1" customWidth="1"/>
    <col min="4" max="5" width="18.21875" style="1" customWidth="1"/>
    <col min="6" max="6" width="17.21875" style="1" customWidth="1"/>
    <col min="7" max="7" width="16.88671875" style="1" customWidth="1"/>
    <col min="8" max="8" width="15.44140625" style="1" customWidth="1"/>
    <col min="9" max="9" width="16.88671875" style="1" customWidth="1"/>
    <col min="10" max="10" width="11.33203125" style="1" customWidth="1"/>
    <col min="11" max="11" width="13.44140625" style="1" customWidth="1"/>
    <col min="12" max="1018" width="9.109375" style="1"/>
  </cols>
  <sheetData>
    <row r="1" spans="1:7" ht="14.4" customHeight="1" x14ac:dyDescent="0.3">
      <c r="A1" s="281" t="s">
        <v>1</v>
      </c>
      <c r="B1" s="281"/>
      <c r="C1" s="281"/>
      <c r="D1" s="281"/>
      <c r="E1"/>
      <c r="F1"/>
      <c r="G1"/>
    </row>
    <row r="2" spans="1:7" ht="14.4" customHeight="1" x14ac:dyDescent="0.3">
      <c r="A2" s="281"/>
      <c r="B2" s="281"/>
      <c r="C2" s="281"/>
      <c r="D2" s="281"/>
      <c r="E2"/>
      <c r="F2"/>
      <c r="G2"/>
    </row>
    <row r="3" spans="1:7" ht="14.4" customHeight="1" thickBot="1" x14ac:dyDescent="0.35">
      <c r="A3"/>
      <c r="B3"/>
      <c r="C3"/>
      <c r="D3"/>
      <c r="E3"/>
      <c r="F3"/>
      <c r="G3"/>
    </row>
    <row r="4" spans="1:7" ht="21.6" customHeight="1" thickBot="1" x14ac:dyDescent="0.35">
      <c r="A4" s="282" t="s">
        <v>143</v>
      </c>
      <c r="B4" s="283"/>
      <c r="C4" s="283"/>
      <c r="D4" s="284"/>
      <c r="E4"/>
      <c r="F4"/>
      <c r="G4"/>
    </row>
    <row r="5" spans="1:7" ht="21.6" customHeight="1" thickBot="1" x14ac:dyDescent="0.35">
      <c r="A5"/>
      <c r="B5"/>
      <c r="C5"/>
      <c r="D5"/>
      <c r="E5"/>
      <c r="F5"/>
      <c r="G5"/>
    </row>
    <row r="6" spans="1:7" ht="35.4" customHeight="1" thickBot="1" x14ac:dyDescent="0.35">
      <c r="A6" s="212" t="s">
        <v>197</v>
      </c>
      <c r="B6" s="212" t="s">
        <v>198</v>
      </c>
      <c r="C6"/>
      <c r="D6"/>
      <c r="E6"/>
      <c r="F6"/>
      <c r="G6"/>
    </row>
    <row r="7" spans="1:7" ht="27" customHeight="1" thickBot="1" x14ac:dyDescent="0.35">
      <c r="A7" s="336" t="s">
        <v>199</v>
      </c>
      <c r="B7" s="337"/>
      <c r="C7"/>
      <c r="D7"/>
      <c r="E7"/>
      <c r="F7"/>
      <c r="G7"/>
    </row>
    <row r="8" spans="1:7" ht="27" customHeight="1" thickBot="1" x14ac:dyDescent="0.35">
      <c r="A8" s="213" t="s">
        <v>200</v>
      </c>
      <c r="B8" s="214" t="s">
        <v>201</v>
      </c>
      <c r="C8"/>
      <c r="D8"/>
      <c r="E8"/>
      <c r="F8"/>
      <c r="G8"/>
    </row>
    <row r="9" spans="1:7" ht="27" customHeight="1" thickBot="1" x14ac:dyDescent="0.35">
      <c r="A9" s="215" t="s">
        <v>202</v>
      </c>
      <c r="B9" s="214" t="s">
        <v>203</v>
      </c>
      <c r="C9"/>
      <c r="D9"/>
      <c r="E9"/>
      <c r="F9"/>
      <c r="G9"/>
    </row>
    <row r="10" spans="1:7" ht="27" customHeight="1" thickBot="1" x14ac:dyDescent="0.35">
      <c r="A10" s="215" t="s">
        <v>204</v>
      </c>
      <c r="B10" s="214" t="s">
        <v>205</v>
      </c>
      <c r="C10"/>
      <c r="D10"/>
      <c r="E10"/>
      <c r="F10"/>
      <c r="G10"/>
    </row>
    <row r="11" spans="1:7" ht="27" customHeight="1" thickBot="1" x14ac:dyDescent="0.35">
      <c r="A11" s="336" t="s">
        <v>206</v>
      </c>
      <c r="B11" s="337"/>
      <c r="C11"/>
      <c r="D11"/>
      <c r="E11"/>
      <c r="F11"/>
      <c r="G11"/>
    </row>
    <row r="12" spans="1:7" ht="27" customHeight="1" thickBot="1" x14ac:dyDescent="0.35">
      <c r="A12" s="215" t="s">
        <v>207</v>
      </c>
      <c r="B12" s="214" t="s">
        <v>208</v>
      </c>
      <c r="C12"/>
      <c r="D12"/>
      <c r="E12"/>
      <c r="F12"/>
      <c r="G12"/>
    </row>
    <row r="13" spans="1:7" ht="27" customHeight="1" thickBot="1" x14ac:dyDescent="0.35">
      <c r="A13" s="215" t="s">
        <v>209</v>
      </c>
      <c r="B13" s="214" t="s">
        <v>210</v>
      </c>
      <c r="C13"/>
      <c r="D13"/>
      <c r="E13"/>
      <c r="F13"/>
      <c r="G13"/>
    </row>
    <row r="14" spans="1:7" ht="27" customHeight="1" thickBot="1" x14ac:dyDescent="0.35">
      <c r="A14" s="215" t="s">
        <v>211</v>
      </c>
      <c r="B14" s="214" t="s">
        <v>212</v>
      </c>
      <c r="C14"/>
      <c r="D14"/>
      <c r="E14"/>
      <c r="F14"/>
      <c r="G14"/>
    </row>
    <row r="15" spans="1:7" ht="27" customHeight="1" thickBot="1" x14ac:dyDescent="0.35">
      <c r="A15" s="336" t="s">
        <v>213</v>
      </c>
      <c r="B15" s="337"/>
      <c r="C15"/>
      <c r="D15"/>
      <c r="E15"/>
      <c r="F15"/>
      <c r="G15"/>
    </row>
    <row r="16" spans="1:7" ht="27" customHeight="1" thickBot="1" x14ac:dyDescent="0.35">
      <c r="A16" s="215" t="s">
        <v>214</v>
      </c>
      <c r="B16" s="214" t="s">
        <v>215</v>
      </c>
      <c r="C16"/>
      <c r="D16"/>
      <c r="E16"/>
      <c r="F16"/>
      <c r="G16"/>
    </row>
    <row r="17" spans="1:7" ht="27" customHeight="1" thickBot="1" x14ac:dyDescent="0.35">
      <c r="A17" s="215" t="s">
        <v>216</v>
      </c>
      <c r="B17" s="214" t="s">
        <v>217</v>
      </c>
      <c r="C17"/>
      <c r="D17"/>
      <c r="E17"/>
      <c r="F17"/>
      <c r="G17"/>
    </row>
    <row r="18" spans="1:7" ht="27" customHeight="1" thickBot="1" x14ac:dyDescent="0.35">
      <c r="A18" s="215" t="s">
        <v>218</v>
      </c>
      <c r="B18" s="214" t="s">
        <v>219</v>
      </c>
      <c r="C18"/>
      <c r="D18"/>
      <c r="E18"/>
      <c r="F18"/>
      <c r="G18"/>
    </row>
    <row r="19" spans="1:7" ht="27" customHeight="1" thickBot="1" x14ac:dyDescent="0.35">
      <c r="A19" s="336" t="s">
        <v>220</v>
      </c>
      <c r="B19" s="337"/>
      <c r="C19"/>
      <c r="D19"/>
      <c r="E19"/>
      <c r="F19"/>
      <c r="G19"/>
    </row>
    <row r="20" spans="1:7" ht="27" customHeight="1" thickBot="1" x14ac:dyDescent="0.35">
      <c r="A20" s="215" t="s">
        <v>221</v>
      </c>
      <c r="B20" s="214" t="s">
        <v>222</v>
      </c>
      <c r="C20"/>
      <c r="D20"/>
      <c r="E20"/>
      <c r="F20"/>
      <c r="G20"/>
    </row>
    <row r="21" spans="1:7" ht="27" customHeight="1" thickBot="1" x14ac:dyDescent="0.35">
      <c r="A21" s="215" t="s">
        <v>223</v>
      </c>
      <c r="B21" s="214" t="s">
        <v>203</v>
      </c>
      <c r="C21"/>
      <c r="D21"/>
      <c r="E21"/>
      <c r="F21"/>
      <c r="G21"/>
    </row>
    <row r="22" spans="1:7" ht="27" customHeight="1" thickBot="1" x14ac:dyDescent="0.35">
      <c r="A22" s="215" t="s">
        <v>224</v>
      </c>
      <c r="B22" s="214" t="s">
        <v>225</v>
      </c>
      <c r="C22"/>
      <c r="D22"/>
      <c r="E22"/>
      <c r="F22"/>
      <c r="G22"/>
    </row>
    <row r="23" spans="1:7" ht="27" customHeight="1" thickBot="1" x14ac:dyDescent="0.35">
      <c r="A23" s="336" t="s">
        <v>226</v>
      </c>
      <c r="B23" s="337"/>
      <c r="C23"/>
      <c r="D23"/>
      <c r="E23"/>
      <c r="F23"/>
      <c r="G23"/>
    </row>
    <row r="24" spans="1:7" ht="27" customHeight="1" thickBot="1" x14ac:dyDescent="0.35">
      <c r="A24" s="215" t="s">
        <v>227</v>
      </c>
      <c r="B24" s="214" t="s">
        <v>208</v>
      </c>
      <c r="C24"/>
      <c r="D24"/>
      <c r="E24"/>
      <c r="F24"/>
      <c r="G24"/>
    </row>
    <row r="25" spans="1:7" ht="27" customHeight="1" thickBot="1" x14ac:dyDescent="0.35">
      <c r="A25" s="215" t="s">
        <v>228</v>
      </c>
      <c r="B25" s="214" t="s">
        <v>229</v>
      </c>
      <c r="C25"/>
      <c r="D25"/>
      <c r="E25"/>
      <c r="F25"/>
      <c r="G25"/>
    </row>
    <row r="26" spans="1:7" ht="27" customHeight="1" thickBot="1" x14ac:dyDescent="0.35">
      <c r="A26" s="215" t="s">
        <v>230</v>
      </c>
      <c r="B26" s="214" t="s">
        <v>231</v>
      </c>
      <c r="C26"/>
      <c r="D26"/>
      <c r="E26"/>
      <c r="F26"/>
      <c r="G26"/>
    </row>
    <row r="27" spans="1:7" ht="27" customHeight="1" thickBot="1" x14ac:dyDescent="0.35">
      <c r="A27" s="336" t="s">
        <v>232</v>
      </c>
      <c r="B27" s="337"/>
      <c r="C27"/>
      <c r="D27"/>
      <c r="E27"/>
      <c r="F27"/>
      <c r="G27"/>
    </row>
    <row r="28" spans="1:7" ht="27" customHeight="1" thickBot="1" x14ac:dyDescent="0.35">
      <c r="A28" s="215" t="s">
        <v>233</v>
      </c>
      <c r="B28" s="214" t="s">
        <v>234</v>
      </c>
      <c r="C28"/>
      <c r="D28"/>
      <c r="E28"/>
      <c r="F28"/>
      <c r="G28"/>
    </row>
    <row r="29" spans="1:7" ht="27" customHeight="1" thickBot="1" x14ac:dyDescent="0.35">
      <c r="A29" s="215" t="s">
        <v>235</v>
      </c>
      <c r="B29" s="214" t="s">
        <v>236</v>
      </c>
      <c r="C29"/>
      <c r="D29"/>
      <c r="E29"/>
      <c r="F29"/>
      <c r="G29"/>
    </row>
    <row r="30" spans="1:7" ht="27" customHeight="1" thickBot="1" x14ac:dyDescent="0.35">
      <c r="A30" s="215" t="s">
        <v>237</v>
      </c>
      <c r="B30" s="214" t="s">
        <v>238</v>
      </c>
      <c r="C30"/>
      <c r="D30"/>
      <c r="E30"/>
      <c r="F30"/>
      <c r="G30"/>
    </row>
    <row r="31" spans="1:7" ht="21.6" customHeight="1" x14ac:dyDescent="0.3">
      <c r="A31"/>
      <c r="B31" s="38"/>
      <c r="C31"/>
      <c r="D31"/>
      <c r="E31"/>
      <c r="F31"/>
      <c r="G31"/>
    </row>
    <row r="32" spans="1:7" ht="28.2" customHeight="1" x14ac:dyDescent="0.3">
      <c r="A32" s="39" t="s">
        <v>159</v>
      </c>
      <c r="B32" s="39"/>
      <c r="C32" s="39"/>
      <c r="D32" s="40"/>
      <c r="E32"/>
      <c r="F32"/>
      <c r="G32"/>
    </row>
    <row r="33" spans="1:7" ht="14.4" customHeight="1" thickBot="1" x14ac:dyDescent="0.35">
      <c r="A33" s="9"/>
      <c r="B33" s="6"/>
      <c r="C33" s="6"/>
      <c r="D33" s="6"/>
      <c r="E33"/>
      <c r="F33"/>
      <c r="G33"/>
    </row>
    <row r="34" spans="1:7" ht="21" customHeight="1" thickBot="1" x14ac:dyDescent="0.35">
      <c r="A34" s="295" t="s">
        <v>7</v>
      </c>
      <c r="B34" s="296"/>
      <c r="C34"/>
      <c r="D34"/>
      <c r="E34"/>
      <c r="F34"/>
      <c r="G34"/>
    </row>
    <row r="35" spans="1:7" ht="25.2" customHeight="1" thickBot="1" x14ac:dyDescent="0.35">
      <c r="A35" s="10" t="s">
        <v>8</v>
      </c>
      <c r="B35" s="70">
        <v>0.75</v>
      </c>
      <c r="C35"/>
      <c r="D35"/>
      <c r="E35"/>
      <c r="F35"/>
      <c r="G35"/>
    </row>
    <row r="36" spans="1:7" ht="25.95" customHeight="1" thickBot="1" x14ac:dyDescent="0.35">
      <c r="A36" s="10" t="s">
        <v>9</v>
      </c>
      <c r="B36" s="71">
        <v>0.8</v>
      </c>
      <c r="C36"/>
      <c r="D36"/>
      <c r="E36"/>
      <c r="F36"/>
      <c r="G36"/>
    </row>
    <row r="37" spans="1:7" ht="21.6" customHeight="1" thickBot="1" x14ac:dyDescent="0.35">
      <c r="A37" s="10" t="s">
        <v>10</v>
      </c>
      <c r="B37" s="71">
        <v>0.9</v>
      </c>
      <c r="C37"/>
      <c r="D37"/>
      <c r="E37"/>
      <c r="F37"/>
      <c r="G37"/>
    </row>
    <row r="38" spans="1:7" ht="23.4" customHeight="1" thickBot="1" x14ac:dyDescent="0.35">
      <c r="A38" s="10" t="s">
        <v>11</v>
      </c>
      <c r="B38" s="71">
        <v>0.95</v>
      </c>
      <c r="C38"/>
      <c r="D38"/>
      <c r="E38"/>
      <c r="F38"/>
      <c r="G38"/>
    </row>
    <row r="39" spans="1:7" ht="28.2" customHeight="1" thickBot="1" x14ac:dyDescent="0.35">
      <c r="A39" s="10" t="s">
        <v>12</v>
      </c>
      <c r="B39" s="71">
        <v>1</v>
      </c>
      <c r="C39"/>
      <c r="D39"/>
      <c r="E39"/>
      <c r="F39"/>
      <c r="G39"/>
    </row>
    <row r="40" spans="1:7" ht="14.4" customHeight="1" x14ac:dyDescent="0.3">
      <c r="A40"/>
      <c r="B40"/>
      <c r="C40"/>
      <c r="D40"/>
      <c r="E40"/>
      <c r="F40"/>
      <c r="G40"/>
    </row>
    <row r="41" spans="1:7" ht="24.6" x14ac:dyDescent="0.4">
      <c r="A41" s="41" t="s">
        <v>239</v>
      </c>
      <c r="B41" s="42"/>
      <c r="C41" s="42"/>
      <c r="D41" s="42"/>
      <c r="E41" s="42"/>
      <c r="F41"/>
      <c r="G41"/>
    </row>
    <row r="42" spans="1:7" ht="14.4" customHeight="1" thickBot="1" x14ac:dyDescent="0.35">
      <c r="A42"/>
      <c r="B42"/>
      <c r="C42"/>
      <c r="D42"/>
      <c r="E42"/>
      <c r="F42"/>
      <c r="G42"/>
    </row>
    <row r="43" spans="1:7" ht="26.4" customHeight="1" thickBot="1" x14ac:dyDescent="0.35">
      <c r="A43" s="127" t="s">
        <v>13</v>
      </c>
      <c r="B43" s="128" t="s">
        <v>14</v>
      </c>
      <c r="C43" s="127" t="s">
        <v>161</v>
      </c>
      <c r="D43" s="127" t="s">
        <v>156</v>
      </c>
      <c r="E43" s="127" t="s">
        <v>154</v>
      </c>
      <c r="F43"/>
      <c r="G43"/>
    </row>
    <row r="44" spans="1:7" ht="25.2" customHeight="1" thickBot="1" x14ac:dyDescent="0.35">
      <c r="A44" s="7" t="s">
        <v>261</v>
      </c>
      <c r="B44" s="118" t="s">
        <v>160</v>
      </c>
      <c r="C44" s="109">
        <v>150</v>
      </c>
      <c r="D44" s="84">
        <v>600</v>
      </c>
      <c r="E44" s="84">
        <f>C44*D44</f>
        <v>90000</v>
      </c>
      <c r="F44"/>
      <c r="G44"/>
    </row>
    <row r="45" spans="1:7" ht="23.4" customHeight="1" thickBot="1" x14ac:dyDescent="0.35">
      <c r="A45" s="7" t="s">
        <v>262</v>
      </c>
      <c r="B45" s="118" t="s">
        <v>160</v>
      </c>
      <c r="C45" s="109">
        <v>2000</v>
      </c>
      <c r="D45" s="84">
        <v>300</v>
      </c>
      <c r="E45" s="84">
        <f>C45*D45</f>
        <v>600000</v>
      </c>
      <c r="F45"/>
      <c r="G45"/>
    </row>
    <row r="46" spans="1:7" ht="22.8" customHeight="1" thickBot="1" x14ac:dyDescent="0.35">
      <c r="A46" s="241" t="s">
        <v>263</v>
      </c>
      <c r="B46" s="348"/>
      <c r="C46" s="349"/>
      <c r="D46" s="350"/>
      <c r="E46" s="242">
        <f>SUM(E44:E45)</f>
        <v>690000</v>
      </c>
      <c r="F46"/>
      <c r="G46"/>
    </row>
    <row r="47" spans="1:7" ht="14.4" customHeight="1" x14ac:dyDescent="0.3">
      <c r="A47"/>
      <c r="B47"/>
      <c r="C47"/>
      <c r="D47"/>
      <c r="E47"/>
      <c r="F47"/>
      <c r="G47"/>
    </row>
    <row r="48" spans="1:7" ht="14.4" customHeight="1" x14ac:dyDescent="0.3">
      <c r="A48"/>
      <c r="B48"/>
      <c r="C48"/>
      <c r="D48"/>
      <c r="E48"/>
      <c r="F48"/>
      <c r="G48"/>
    </row>
    <row r="49" spans="1:7" ht="20.399999999999999" customHeight="1" x14ac:dyDescent="0.3">
      <c r="A49" s="338" t="s">
        <v>258</v>
      </c>
      <c r="B49" s="338"/>
      <c r="C49" s="338"/>
      <c r="D49" s="338"/>
      <c r="E49" s="338"/>
      <c r="F49" s="338"/>
      <c r="G49"/>
    </row>
    <row r="50" spans="1:7" ht="14.4" customHeight="1" thickBot="1" x14ac:dyDescent="0.35">
      <c r="A50"/>
      <c r="B50"/>
      <c r="C50"/>
      <c r="D50"/>
      <c r="E50"/>
      <c r="F50"/>
      <c r="G50"/>
    </row>
    <row r="51" spans="1:7" ht="19.2" customHeight="1" thickBot="1" x14ac:dyDescent="0.35">
      <c r="A51" s="342" t="s">
        <v>259</v>
      </c>
      <c r="B51" s="343"/>
      <c r="C51" s="343"/>
      <c r="D51" s="343"/>
      <c r="E51" s="343"/>
      <c r="F51" s="344"/>
      <c r="G51"/>
    </row>
    <row r="52" spans="1:7" ht="17.399999999999999" customHeight="1" thickBot="1" x14ac:dyDescent="0.35">
      <c r="A52" s="216" t="s">
        <v>242</v>
      </c>
      <c r="B52" s="217" t="s">
        <v>243</v>
      </c>
      <c r="C52" s="217" t="s">
        <v>244</v>
      </c>
      <c r="D52" s="217" t="s">
        <v>245</v>
      </c>
      <c r="E52" s="217" t="s">
        <v>17</v>
      </c>
      <c r="F52" s="217" t="s">
        <v>18</v>
      </c>
      <c r="G52"/>
    </row>
    <row r="53" spans="1:7" ht="17.399999999999999" customHeight="1" thickBot="1" x14ac:dyDescent="0.35">
      <c r="A53" s="218" t="s">
        <v>260</v>
      </c>
      <c r="B53" s="345"/>
      <c r="C53" s="346"/>
      <c r="D53" s="346"/>
      <c r="E53" s="346"/>
      <c r="F53" s="347"/>
      <c r="G53"/>
    </row>
    <row r="54" spans="1:7" ht="19.2" customHeight="1" thickBot="1" x14ac:dyDescent="0.35">
      <c r="A54" s="219" t="s">
        <v>246</v>
      </c>
      <c r="B54" s="220">
        <v>1</v>
      </c>
      <c r="C54" s="221">
        <v>50000</v>
      </c>
      <c r="D54" s="222">
        <f t="shared" ref="D54:D65" si="0">B54*C54</f>
        <v>50000</v>
      </c>
      <c r="E54" s="223">
        <v>0.05</v>
      </c>
      <c r="F54" s="224">
        <f>D54*E54</f>
        <v>2500</v>
      </c>
      <c r="G54"/>
    </row>
    <row r="55" spans="1:7" ht="18.600000000000001" customHeight="1" thickBot="1" x14ac:dyDescent="0.35">
      <c r="A55" s="219" t="s">
        <v>247</v>
      </c>
      <c r="B55" s="220">
        <v>3</v>
      </c>
      <c r="C55" s="221">
        <v>1200</v>
      </c>
      <c r="D55" s="222">
        <f t="shared" si="0"/>
        <v>3600</v>
      </c>
      <c r="E55" s="223">
        <v>0.05</v>
      </c>
      <c r="F55" s="224">
        <f t="shared" ref="F55" si="1">D55*E55</f>
        <v>180</v>
      </c>
      <c r="G55"/>
    </row>
    <row r="56" spans="1:7" ht="19.2" customHeight="1" thickBot="1" x14ac:dyDescent="0.35">
      <c r="A56" s="225" t="s">
        <v>248</v>
      </c>
      <c r="B56" s="226">
        <v>5</v>
      </c>
      <c r="C56" s="227">
        <v>700</v>
      </c>
      <c r="D56" s="228">
        <f t="shared" si="0"/>
        <v>3500</v>
      </c>
      <c r="E56" s="229">
        <v>0.05</v>
      </c>
      <c r="F56" s="230">
        <f>D56*E56</f>
        <v>175</v>
      </c>
      <c r="G56"/>
    </row>
    <row r="57" spans="1:7" ht="18.600000000000001" customHeight="1" thickBot="1" x14ac:dyDescent="0.35">
      <c r="A57" s="231" t="s">
        <v>249</v>
      </c>
      <c r="B57" s="232">
        <v>6</v>
      </c>
      <c r="C57" s="233">
        <v>600</v>
      </c>
      <c r="D57" s="234">
        <f t="shared" si="0"/>
        <v>3600</v>
      </c>
      <c r="E57" s="235">
        <v>0.05</v>
      </c>
      <c r="F57" s="236">
        <f>D57*E57</f>
        <v>180</v>
      </c>
      <c r="G57"/>
    </row>
    <row r="58" spans="1:7" ht="17.399999999999999" customHeight="1" thickBot="1" x14ac:dyDescent="0.35">
      <c r="A58" s="219" t="s">
        <v>250</v>
      </c>
      <c r="B58" s="220">
        <v>10</v>
      </c>
      <c r="C58" s="221">
        <v>350</v>
      </c>
      <c r="D58" s="222">
        <f t="shared" si="0"/>
        <v>3500</v>
      </c>
      <c r="E58" s="223">
        <v>0.05</v>
      </c>
      <c r="F58" s="224">
        <f>D58*E58</f>
        <v>175</v>
      </c>
      <c r="G58"/>
    </row>
    <row r="59" spans="1:7" ht="19.2" customHeight="1" thickBot="1" x14ac:dyDescent="0.35">
      <c r="A59" s="219" t="s">
        <v>251</v>
      </c>
      <c r="B59" s="220">
        <v>1</v>
      </c>
      <c r="C59" s="221">
        <v>2500</v>
      </c>
      <c r="D59" s="222">
        <f t="shared" si="0"/>
        <v>2500</v>
      </c>
      <c r="E59" s="223">
        <v>0.05</v>
      </c>
      <c r="F59" s="224">
        <f>D59*E59</f>
        <v>125</v>
      </c>
      <c r="G59"/>
    </row>
    <row r="60" spans="1:7" ht="17.399999999999999" customHeight="1" thickBot="1" x14ac:dyDescent="0.35">
      <c r="A60" s="219" t="s">
        <v>252</v>
      </c>
      <c r="B60" s="220">
        <v>6</v>
      </c>
      <c r="C60" s="221">
        <v>2000</v>
      </c>
      <c r="D60" s="222">
        <f t="shared" si="0"/>
        <v>12000</v>
      </c>
      <c r="E60" s="223">
        <v>0.05</v>
      </c>
      <c r="F60" s="224">
        <f t="shared" ref="F60:F65" si="2">D60*E60</f>
        <v>600</v>
      </c>
      <c r="G60"/>
    </row>
    <row r="61" spans="1:7" ht="17.399999999999999" customHeight="1" thickBot="1" x14ac:dyDescent="0.35">
      <c r="A61" s="219" t="s">
        <v>253</v>
      </c>
      <c r="B61" s="220">
        <v>12</v>
      </c>
      <c r="C61" s="221">
        <v>70</v>
      </c>
      <c r="D61" s="222">
        <f t="shared" si="0"/>
        <v>840</v>
      </c>
      <c r="E61" s="223">
        <v>0.05</v>
      </c>
      <c r="F61" s="224">
        <f t="shared" si="2"/>
        <v>42</v>
      </c>
      <c r="G61"/>
    </row>
    <row r="62" spans="1:7" ht="20.399999999999999" customHeight="1" thickBot="1" x14ac:dyDescent="0.35">
      <c r="A62" s="219" t="s">
        <v>254</v>
      </c>
      <c r="B62" s="220">
        <v>3</v>
      </c>
      <c r="C62" s="221">
        <v>3000</v>
      </c>
      <c r="D62" s="222">
        <f t="shared" si="0"/>
        <v>9000</v>
      </c>
      <c r="E62" s="223">
        <v>0.05</v>
      </c>
      <c r="F62" s="224">
        <f t="shared" si="2"/>
        <v>450</v>
      </c>
      <c r="G62"/>
    </row>
    <row r="63" spans="1:7" ht="20.399999999999999" customHeight="1" thickBot="1" x14ac:dyDescent="0.35">
      <c r="A63" s="219" t="s">
        <v>255</v>
      </c>
      <c r="B63" s="220">
        <v>1</v>
      </c>
      <c r="C63" s="221">
        <v>5000</v>
      </c>
      <c r="D63" s="222">
        <f t="shared" si="0"/>
        <v>5000</v>
      </c>
      <c r="E63" s="223">
        <v>0.05</v>
      </c>
      <c r="F63" s="224">
        <f t="shared" si="2"/>
        <v>250</v>
      </c>
      <c r="G63"/>
    </row>
    <row r="64" spans="1:7" ht="18.600000000000001" customHeight="1" thickBot="1" x14ac:dyDescent="0.35">
      <c r="A64" s="219" t="s">
        <v>256</v>
      </c>
      <c r="B64" s="220">
        <v>3</v>
      </c>
      <c r="C64" s="221">
        <v>2000</v>
      </c>
      <c r="D64" s="222">
        <f t="shared" si="0"/>
        <v>6000</v>
      </c>
      <c r="E64" s="223">
        <v>0.05</v>
      </c>
      <c r="F64" s="224">
        <f t="shared" si="2"/>
        <v>300</v>
      </c>
      <c r="G64"/>
    </row>
    <row r="65" spans="1:7" ht="20.399999999999999" customHeight="1" thickBot="1" x14ac:dyDescent="0.35">
      <c r="A65" s="219" t="s">
        <v>257</v>
      </c>
      <c r="B65" s="220">
        <v>1</v>
      </c>
      <c r="C65" s="221">
        <v>5000</v>
      </c>
      <c r="D65" s="222">
        <f t="shared" si="0"/>
        <v>5000</v>
      </c>
      <c r="E65" s="223">
        <v>0.05</v>
      </c>
      <c r="F65" s="224">
        <f t="shared" si="2"/>
        <v>250</v>
      </c>
      <c r="G65"/>
    </row>
    <row r="66" spans="1:7" ht="25.8" customHeight="1" thickBot="1" x14ac:dyDescent="0.35">
      <c r="A66" s="237" t="s">
        <v>15</v>
      </c>
      <c r="B66" s="238">
        <f>SUM(B49:B65)</f>
        <v>52</v>
      </c>
      <c r="C66" s="239">
        <f>SUM(C54:C65)</f>
        <v>72420</v>
      </c>
      <c r="D66" s="239">
        <f>SUM(D54:D65)</f>
        <v>104540</v>
      </c>
      <c r="E66" s="238"/>
      <c r="F66" s="240">
        <f>SUM(F54:F65)</f>
        <v>5227</v>
      </c>
      <c r="G66"/>
    </row>
    <row r="67" spans="1:7" ht="14.4" customHeight="1" x14ac:dyDescent="0.3">
      <c r="A67"/>
      <c r="B67"/>
      <c r="C67"/>
      <c r="D67"/>
      <c r="E67"/>
      <c r="F67"/>
      <c r="G67"/>
    </row>
    <row r="68" spans="1:7" ht="14.4" customHeight="1" x14ac:dyDescent="0.3">
      <c r="A68"/>
      <c r="B68"/>
      <c r="C68"/>
      <c r="D68"/>
      <c r="E68"/>
      <c r="F68"/>
      <c r="G68"/>
    </row>
    <row r="69" spans="1:7" ht="20.399999999999999" customHeight="1" x14ac:dyDescent="0.3">
      <c r="A69" s="338" t="s">
        <v>264</v>
      </c>
      <c r="B69" s="338"/>
      <c r="C69" s="338"/>
      <c r="D69" s="338"/>
      <c r="E69" s="338"/>
      <c r="F69" s="338"/>
      <c r="G69"/>
    </row>
    <row r="70" spans="1:7" ht="14.4" customHeight="1" thickBot="1" x14ac:dyDescent="0.35">
      <c r="A70"/>
      <c r="B70"/>
      <c r="C70"/>
      <c r="D70"/>
      <c r="E70"/>
      <c r="F70"/>
      <c r="G70"/>
    </row>
    <row r="71" spans="1:7" ht="21" customHeight="1" thickBot="1" x14ac:dyDescent="0.35">
      <c r="A71" s="342" t="s">
        <v>269</v>
      </c>
      <c r="B71" s="343"/>
      <c r="C71" s="343"/>
      <c r="D71" s="343"/>
      <c r="E71" s="343"/>
      <c r="F71" s="344"/>
      <c r="G71"/>
    </row>
    <row r="72" spans="1:7" ht="18.600000000000001" customHeight="1" thickBot="1" x14ac:dyDescent="0.35">
      <c r="A72" s="216" t="s">
        <v>242</v>
      </c>
      <c r="B72" s="217" t="s">
        <v>243</v>
      </c>
      <c r="C72" s="217" t="s">
        <v>244</v>
      </c>
      <c r="D72" s="217" t="s">
        <v>245</v>
      </c>
      <c r="E72" s="217" t="s">
        <v>17</v>
      </c>
      <c r="F72" s="217" t="s">
        <v>18</v>
      </c>
      <c r="G72"/>
    </row>
    <row r="73" spans="1:7" ht="22.2" customHeight="1" thickBot="1" x14ac:dyDescent="0.35">
      <c r="A73" s="339" t="s">
        <v>265</v>
      </c>
      <c r="B73" s="340"/>
      <c r="C73" s="340"/>
      <c r="D73" s="340"/>
      <c r="E73" s="340"/>
      <c r="F73" s="341"/>
      <c r="G73"/>
    </row>
    <row r="74" spans="1:7" ht="21.6" customHeight="1" thickBot="1" x14ac:dyDescent="0.35">
      <c r="A74" s="219" t="s">
        <v>266</v>
      </c>
      <c r="B74" s="220">
        <v>1</v>
      </c>
      <c r="C74" s="221">
        <v>50000</v>
      </c>
      <c r="D74" s="221">
        <f>B74*C74</f>
        <v>50000</v>
      </c>
      <c r="E74" s="223">
        <v>0.05</v>
      </c>
      <c r="F74" s="243">
        <f t="shared" ref="F74:F79" si="3">D74*E74</f>
        <v>2500</v>
      </c>
      <c r="G74"/>
    </row>
    <row r="75" spans="1:7" ht="18.600000000000001" customHeight="1" thickBot="1" x14ac:dyDescent="0.35">
      <c r="A75" s="219" t="s">
        <v>267</v>
      </c>
      <c r="B75" s="220">
        <v>1</v>
      </c>
      <c r="C75" s="221">
        <v>10000</v>
      </c>
      <c r="D75" s="221">
        <f t="shared" ref="D75:D79" si="4">B75*C75</f>
        <v>10000</v>
      </c>
      <c r="E75" s="223">
        <v>0.05</v>
      </c>
      <c r="F75" s="243">
        <f t="shared" si="3"/>
        <v>500</v>
      </c>
      <c r="G75"/>
    </row>
    <row r="76" spans="1:7" ht="22.2" customHeight="1" thickBot="1" x14ac:dyDescent="0.35">
      <c r="A76" s="219" t="s">
        <v>268</v>
      </c>
      <c r="B76" s="220">
        <v>1</v>
      </c>
      <c r="C76" s="221">
        <v>150000</v>
      </c>
      <c r="D76" s="221">
        <f t="shared" si="4"/>
        <v>150000</v>
      </c>
      <c r="E76" s="223">
        <v>0.05</v>
      </c>
      <c r="F76" s="243">
        <f t="shared" si="3"/>
        <v>7500</v>
      </c>
      <c r="G76"/>
    </row>
    <row r="77" spans="1:7" ht="22.2" customHeight="1" thickBot="1" x14ac:dyDescent="0.35">
      <c r="A77" s="219" t="s">
        <v>339</v>
      </c>
      <c r="B77" s="220">
        <v>10</v>
      </c>
      <c r="C77" s="221">
        <v>85000</v>
      </c>
      <c r="D77" s="221">
        <f>B77*C77</f>
        <v>850000</v>
      </c>
      <c r="E77" s="223">
        <v>0.05</v>
      </c>
      <c r="F77" s="243">
        <f t="shared" si="3"/>
        <v>42500</v>
      </c>
      <c r="G77"/>
    </row>
    <row r="78" spans="1:7" ht="22.2" customHeight="1" thickBot="1" x14ac:dyDescent="0.35">
      <c r="A78" s="219" t="s">
        <v>340</v>
      </c>
      <c r="B78" s="220">
        <v>3</v>
      </c>
      <c r="C78" s="221">
        <v>140000</v>
      </c>
      <c r="D78" s="221">
        <f>B78*C78</f>
        <v>420000</v>
      </c>
      <c r="E78" s="223">
        <v>0.05</v>
      </c>
      <c r="F78" s="243">
        <f t="shared" si="3"/>
        <v>21000</v>
      </c>
      <c r="G78"/>
    </row>
    <row r="79" spans="1:7" ht="22.2" customHeight="1" thickBot="1" x14ac:dyDescent="0.35">
      <c r="A79" s="219" t="s">
        <v>257</v>
      </c>
      <c r="B79" s="220">
        <v>1</v>
      </c>
      <c r="C79" s="221">
        <v>10000</v>
      </c>
      <c r="D79" s="221">
        <f t="shared" si="4"/>
        <v>10000</v>
      </c>
      <c r="E79" s="223">
        <v>0.05</v>
      </c>
      <c r="F79" s="243">
        <f t="shared" si="3"/>
        <v>500</v>
      </c>
      <c r="G79"/>
    </row>
    <row r="80" spans="1:7" ht="22.2" customHeight="1" thickBot="1" x14ac:dyDescent="0.35">
      <c r="A80" s="237" t="s">
        <v>15</v>
      </c>
      <c r="B80" s="238">
        <f>SUM(B74:B79)</f>
        <v>17</v>
      </c>
      <c r="C80" s="239">
        <f>SUM(C74:C79)</f>
        <v>445000</v>
      </c>
      <c r="D80" s="239">
        <f>SUM(D74:D79)</f>
        <v>1490000</v>
      </c>
      <c r="E80" s="238"/>
      <c r="F80" s="244">
        <f>SUM(F74:F79)</f>
        <v>74500</v>
      </c>
      <c r="G80"/>
    </row>
    <row r="81" spans="1:7" ht="14.4" customHeight="1" x14ac:dyDescent="0.3">
      <c r="A81"/>
      <c r="B81"/>
      <c r="C81"/>
      <c r="D81"/>
      <c r="E81"/>
      <c r="F81"/>
      <c r="G81"/>
    </row>
    <row r="82" spans="1:7" ht="14.4" customHeight="1" x14ac:dyDescent="0.3">
      <c r="A82"/>
      <c r="B82"/>
      <c r="C82"/>
      <c r="D82"/>
      <c r="E82"/>
      <c r="F82"/>
      <c r="G82"/>
    </row>
    <row r="83" spans="1:7" ht="18.600000000000001" customHeight="1" x14ac:dyDescent="0.3">
      <c r="A83" s="43" t="s">
        <v>270</v>
      </c>
      <c r="B83" s="44"/>
      <c r="C83" s="44"/>
      <c r="D83" s="44"/>
      <c r="E83" s="44"/>
      <c r="F83" s="44"/>
      <c r="G83" s="48"/>
    </row>
    <row r="84" spans="1:7" ht="14.4" customHeight="1" thickBot="1" x14ac:dyDescent="0.35"/>
    <row r="85" spans="1:7" ht="21" customHeight="1" thickBot="1" x14ac:dyDescent="0.35">
      <c r="A85" s="292" t="s">
        <v>180</v>
      </c>
      <c r="B85" s="293"/>
      <c r="C85" s="293"/>
      <c r="D85" s="293"/>
      <c r="E85" s="293"/>
      <c r="F85" s="293"/>
      <c r="G85" s="294"/>
    </row>
    <row r="86" spans="1:7" ht="20.399999999999999" customHeight="1" thickBot="1" x14ac:dyDescent="0.35">
      <c r="A86" s="129" t="s">
        <v>139</v>
      </c>
      <c r="B86" s="130" t="s">
        <v>151</v>
      </c>
      <c r="C86" s="130" t="s">
        <v>152</v>
      </c>
      <c r="D86" s="130" t="s">
        <v>153</v>
      </c>
      <c r="E86" s="130" t="s">
        <v>144</v>
      </c>
      <c r="F86" s="130" t="s">
        <v>17</v>
      </c>
      <c r="G86" s="129" t="s">
        <v>18</v>
      </c>
    </row>
    <row r="87" spans="1:7" ht="20.399999999999999" customHeight="1" thickBot="1" x14ac:dyDescent="0.35">
      <c r="A87" s="297" t="s">
        <v>162</v>
      </c>
      <c r="B87" s="298"/>
      <c r="C87" s="298"/>
      <c r="D87" s="298"/>
      <c r="E87" s="298"/>
      <c r="F87" s="298"/>
      <c r="G87" s="299"/>
    </row>
    <row r="88" spans="1:7" ht="20.399999999999999" customHeight="1" thickBot="1" x14ac:dyDescent="0.35">
      <c r="A88" s="120" t="s">
        <v>181</v>
      </c>
      <c r="B88" s="68">
        <v>1</v>
      </c>
      <c r="C88" s="121">
        <f>D88/3.75</f>
        <v>13333.333333333334</v>
      </c>
      <c r="D88" s="87">
        <v>50000</v>
      </c>
      <c r="E88" s="107">
        <f t="shared" ref="E88:E93" si="5">B88*D88</f>
        <v>50000</v>
      </c>
      <c r="F88" s="103">
        <v>0</v>
      </c>
      <c r="G88" s="86">
        <f>E88*F88</f>
        <v>0</v>
      </c>
    </row>
    <row r="89" spans="1:7" ht="25.8" customHeight="1" thickBot="1" x14ac:dyDescent="0.35">
      <c r="A89" s="120" t="s">
        <v>240</v>
      </c>
      <c r="B89" s="68">
        <v>1</v>
      </c>
      <c r="C89" s="121">
        <f>D89/3.75</f>
        <v>6666.666666666667</v>
      </c>
      <c r="D89" s="87">
        <v>25000</v>
      </c>
      <c r="E89" s="107">
        <f t="shared" si="5"/>
        <v>25000</v>
      </c>
      <c r="F89" s="103">
        <v>0</v>
      </c>
      <c r="G89" s="86">
        <f>E89*F89</f>
        <v>0</v>
      </c>
    </row>
    <row r="90" spans="1:7" ht="23.4" customHeight="1" thickBot="1" x14ac:dyDescent="0.35">
      <c r="A90" s="120" t="s">
        <v>241</v>
      </c>
      <c r="B90" s="68">
        <v>1</v>
      </c>
      <c r="C90" s="121">
        <f>D90/3.75</f>
        <v>5333.333333333333</v>
      </c>
      <c r="D90" s="87">
        <v>20000</v>
      </c>
      <c r="E90" s="107">
        <f t="shared" si="5"/>
        <v>20000</v>
      </c>
      <c r="F90" s="103">
        <v>0</v>
      </c>
      <c r="G90" s="86">
        <f>E90*F90</f>
        <v>0</v>
      </c>
    </row>
    <row r="91" spans="1:7" ht="26.4" customHeight="1" thickBot="1" x14ac:dyDescent="0.35">
      <c r="A91" s="119" t="s">
        <v>164</v>
      </c>
      <c r="B91" s="68">
        <v>1</v>
      </c>
      <c r="C91" s="121">
        <f t="shared" ref="C91:C92" si="6">D91/3.75</f>
        <v>2666.6666666666665</v>
      </c>
      <c r="D91" s="87">
        <v>10000</v>
      </c>
      <c r="E91" s="107">
        <f t="shared" si="5"/>
        <v>10000</v>
      </c>
      <c r="F91" s="103">
        <v>0</v>
      </c>
      <c r="G91" s="86">
        <f t="shared" ref="G91:G92" si="7">E91*F91</f>
        <v>0</v>
      </c>
    </row>
    <row r="92" spans="1:7" ht="26.4" customHeight="1" thickBot="1" x14ac:dyDescent="0.35">
      <c r="A92" s="119" t="s">
        <v>182</v>
      </c>
      <c r="B92" s="68">
        <v>1</v>
      </c>
      <c r="C92" s="121">
        <f t="shared" si="6"/>
        <v>9333.3333333333339</v>
      </c>
      <c r="D92" s="87">
        <v>35000</v>
      </c>
      <c r="E92" s="107">
        <f t="shared" si="5"/>
        <v>35000</v>
      </c>
      <c r="F92" s="103">
        <v>0</v>
      </c>
      <c r="G92" s="86">
        <f t="shared" si="7"/>
        <v>0</v>
      </c>
    </row>
    <row r="93" spans="1:7" ht="24" customHeight="1" thickBot="1" x14ac:dyDescent="0.35">
      <c r="A93" s="119" t="s">
        <v>165</v>
      </c>
      <c r="B93" s="68">
        <v>1</v>
      </c>
      <c r="C93" s="121">
        <f>D93/3.75</f>
        <v>2666.6666666666665</v>
      </c>
      <c r="D93" s="87">
        <v>10000</v>
      </c>
      <c r="E93" s="107">
        <f t="shared" si="5"/>
        <v>10000</v>
      </c>
      <c r="F93" s="103">
        <v>0</v>
      </c>
      <c r="G93" s="86">
        <f t="shared" ref="G93" si="8">E93*F93</f>
        <v>0</v>
      </c>
    </row>
    <row r="94" spans="1:7" ht="28.8" customHeight="1" thickBot="1" x14ac:dyDescent="0.35">
      <c r="A94" s="300" t="s">
        <v>163</v>
      </c>
      <c r="B94" s="301"/>
      <c r="C94" s="301"/>
      <c r="D94" s="301"/>
      <c r="E94" s="301"/>
      <c r="F94" s="301"/>
      <c r="G94" s="302"/>
    </row>
    <row r="95" spans="1:7" ht="24" customHeight="1" thickBot="1" x14ac:dyDescent="0.35">
      <c r="A95" s="119" t="s">
        <v>166</v>
      </c>
      <c r="B95" s="68">
        <v>1</v>
      </c>
      <c r="C95" s="121">
        <f t="shared" ref="C95:C96" si="9">D95/3.75</f>
        <v>1866.6666666666667</v>
      </c>
      <c r="D95" s="87">
        <v>7000</v>
      </c>
      <c r="E95" s="107">
        <f>B95*D95</f>
        <v>7000</v>
      </c>
      <c r="F95" s="103">
        <v>0</v>
      </c>
      <c r="G95" s="86">
        <f t="shared" ref="G95:G96" si="10">E95*F95</f>
        <v>0</v>
      </c>
    </row>
    <row r="96" spans="1:7" ht="28.8" customHeight="1" thickBot="1" x14ac:dyDescent="0.35">
      <c r="A96" s="119" t="s">
        <v>167</v>
      </c>
      <c r="B96" s="68">
        <v>1</v>
      </c>
      <c r="C96" s="121">
        <f t="shared" si="9"/>
        <v>2666.6666666666665</v>
      </c>
      <c r="D96" s="87">
        <v>10000</v>
      </c>
      <c r="E96" s="107">
        <f>B96*D96</f>
        <v>10000</v>
      </c>
      <c r="F96" s="103">
        <v>0</v>
      </c>
      <c r="G96" s="86">
        <f t="shared" si="10"/>
        <v>0</v>
      </c>
    </row>
    <row r="97" spans="1:7" ht="28.2" customHeight="1" thickBot="1" x14ac:dyDescent="0.35">
      <c r="A97" s="131" t="s">
        <v>15</v>
      </c>
      <c r="B97" s="132">
        <f t="shared" ref="B97:G97" si="11">SUM(B88:B96)</f>
        <v>8</v>
      </c>
      <c r="C97" s="132">
        <f t="shared" si="11"/>
        <v>44533.333333333328</v>
      </c>
      <c r="D97" s="132">
        <f t="shared" si="11"/>
        <v>167000</v>
      </c>
      <c r="E97" s="132">
        <f t="shared" si="11"/>
        <v>167000</v>
      </c>
      <c r="F97" s="132">
        <f t="shared" si="11"/>
        <v>0</v>
      </c>
      <c r="G97" s="133">
        <f t="shared" si="11"/>
        <v>0</v>
      </c>
    </row>
    <row r="98" spans="1:7" ht="14.4" customHeight="1" x14ac:dyDescent="0.3">
      <c r="A98"/>
      <c r="B98"/>
      <c r="C98"/>
      <c r="D98"/>
      <c r="E98"/>
      <c r="F98"/>
      <c r="G98"/>
    </row>
    <row r="99" spans="1:7" ht="14.4" customHeight="1" x14ac:dyDescent="0.3">
      <c r="A99"/>
      <c r="B99"/>
      <c r="C99"/>
      <c r="D99"/>
      <c r="E99"/>
      <c r="F99"/>
      <c r="G99"/>
    </row>
    <row r="100" spans="1:7" ht="22.2" customHeight="1" x14ac:dyDescent="0.3">
      <c r="A100" s="278" t="s">
        <v>123</v>
      </c>
      <c r="B100" s="278"/>
      <c r="C100" s="45"/>
      <c r="D100" s="45"/>
      <c r="E100"/>
      <c r="F100"/>
      <c r="G100"/>
    </row>
    <row r="101" spans="1:7" ht="14.4" customHeight="1" thickBot="1" x14ac:dyDescent="0.35">
      <c r="A101"/>
      <c r="B101"/>
      <c r="C101"/>
      <c r="D101"/>
      <c r="E101"/>
      <c r="F101"/>
      <c r="G101"/>
    </row>
    <row r="102" spans="1:7" ht="22.95" customHeight="1" thickBot="1" x14ac:dyDescent="0.35">
      <c r="A102" s="134" t="s">
        <v>124</v>
      </c>
      <c r="B102" s="135" t="s">
        <v>146</v>
      </c>
      <c r="C102" s="134" t="s">
        <v>145</v>
      </c>
      <c r="D102"/>
      <c r="E102"/>
      <c r="F102"/>
      <c r="G102"/>
    </row>
    <row r="103" spans="1:7" ht="22.2" customHeight="1" thickBot="1" x14ac:dyDescent="0.35">
      <c r="A103" s="11" t="s">
        <v>183</v>
      </c>
      <c r="B103" s="68">
        <v>1</v>
      </c>
      <c r="C103" s="85">
        <v>2000</v>
      </c>
      <c r="D103"/>
      <c r="E103"/>
      <c r="F103"/>
      <c r="G103"/>
    </row>
    <row r="104" spans="1:7" ht="22.2" customHeight="1" thickBot="1" x14ac:dyDescent="0.35">
      <c r="A104" s="11" t="s">
        <v>168</v>
      </c>
      <c r="B104" s="68">
        <v>1</v>
      </c>
      <c r="C104" s="86">
        <v>0</v>
      </c>
      <c r="D104"/>
      <c r="E104"/>
      <c r="F104"/>
      <c r="G104"/>
    </row>
    <row r="105" spans="1:7" ht="22.2" customHeight="1" thickBot="1" x14ac:dyDescent="0.35">
      <c r="A105" s="11" t="s">
        <v>169</v>
      </c>
      <c r="B105" s="68">
        <v>1</v>
      </c>
      <c r="C105" s="86">
        <v>500</v>
      </c>
      <c r="D105"/>
      <c r="E105"/>
      <c r="F105"/>
      <c r="G105"/>
    </row>
    <row r="106" spans="1:7" ht="25.2" customHeight="1" thickBot="1" x14ac:dyDescent="0.35">
      <c r="A106" s="11" t="s">
        <v>184</v>
      </c>
      <c r="B106" s="68">
        <v>1</v>
      </c>
      <c r="C106" s="86">
        <v>250</v>
      </c>
      <c r="D106"/>
      <c r="E106"/>
      <c r="F106"/>
      <c r="G106"/>
    </row>
    <row r="107" spans="1:7" ht="25.2" customHeight="1" thickBot="1" x14ac:dyDescent="0.35">
      <c r="A107" s="11" t="s">
        <v>170</v>
      </c>
      <c r="B107" s="68">
        <v>1</v>
      </c>
      <c r="C107" s="86">
        <v>1500</v>
      </c>
      <c r="D107"/>
      <c r="E107"/>
      <c r="F107"/>
      <c r="G107"/>
    </row>
    <row r="108" spans="1:7" ht="24.6" customHeight="1" thickBot="1" x14ac:dyDescent="0.35">
      <c r="A108" s="36" t="s">
        <v>138</v>
      </c>
      <c r="B108" s="69">
        <v>1</v>
      </c>
      <c r="C108" s="86">
        <v>500</v>
      </c>
      <c r="D108"/>
      <c r="E108"/>
      <c r="F108"/>
      <c r="G108"/>
    </row>
    <row r="109" spans="1:7" ht="24" customHeight="1" thickBot="1" x14ac:dyDescent="0.35">
      <c r="A109" s="136" t="s">
        <v>15</v>
      </c>
      <c r="B109" s="137"/>
      <c r="C109" s="138">
        <f>SUM(C103:C108)</f>
        <v>4750</v>
      </c>
      <c r="D109"/>
      <c r="E109"/>
      <c r="F109"/>
      <c r="G109"/>
    </row>
    <row r="110" spans="1:7" ht="14.4" customHeight="1" x14ac:dyDescent="0.3">
      <c r="A110"/>
      <c r="B110"/>
      <c r="C110"/>
      <c r="D110"/>
      <c r="E110"/>
      <c r="F110"/>
      <c r="G110"/>
    </row>
    <row r="111" spans="1:7" ht="25.95" customHeight="1" x14ac:dyDescent="0.3">
      <c r="A111" s="278" t="s">
        <v>20</v>
      </c>
      <c r="B111" s="278"/>
      <c r="C111" s="45"/>
      <c r="D111" s="45"/>
      <c r="E111"/>
      <c r="F111"/>
      <c r="G111"/>
    </row>
    <row r="112" spans="1:7" ht="14.4" customHeight="1" thickBot="1" x14ac:dyDescent="0.35">
      <c r="A112"/>
      <c r="B112"/>
      <c r="C112"/>
      <c r="D112"/>
      <c r="E112"/>
      <c r="F112"/>
      <c r="G112"/>
    </row>
    <row r="113" spans="1:7" ht="23.4" customHeight="1" thickBot="1" x14ac:dyDescent="0.35">
      <c r="A113" s="139" t="s">
        <v>21</v>
      </c>
      <c r="B113" s="139" t="s">
        <v>147</v>
      </c>
      <c r="C113"/>
      <c r="D113"/>
      <c r="E113"/>
      <c r="F113"/>
      <c r="G113"/>
    </row>
    <row r="114" spans="1:7" ht="22.2" customHeight="1" thickBot="1" x14ac:dyDescent="0.35">
      <c r="A114" s="12" t="s">
        <v>22</v>
      </c>
      <c r="B114" s="89">
        <v>500</v>
      </c>
      <c r="C114"/>
      <c r="D114"/>
      <c r="E114"/>
      <c r="F114"/>
      <c r="G114"/>
    </row>
    <row r="115" spans="1:7" ht="24.6" customHeight="1" thickBot="1" x14ac:dyDescent="0.35">
      <c r="A115" s="12" t="s">
        <v>185</v>
      </c>
      <c r="B115" s="90">
        <v>3000</v>
      </c>
      <c r="C115"/>
      <c r="D115"/>
      <c r="E115"/>
      <c r="F115"/>
      <c r="G115"/>
    </row>
    <row r="116" spans="1:7" ht="24.6" customHeight="1" thickBot="1" x14ac:dyDescent="0.35">
      <c r="A116" s="12" t="s">
        <v>186</v>
      </c>
      <c r="B116" s="90">
        <v>3500</v>
      </c>
      <c r="C116"/>
      <c r="D116"/>
      <c r="E116"/>
      <c r="F116"/>
      <c r="G116"/>
    </row>
    <row r="117" spans="1:7" ht="23.4" customHeight="1" thickBot="1" x14ac:dyDescent="0.35">
      <c r="A117" s="14" t="s">
        <v>124</v>
      </c>
      <c r="B117" s="88">
        <f>C109</f>
        <v>4750</v>
      </c>
      <c r="C117"/>
      <c r="D117"/>
      <c r="E117"/>
      <c r="F117"/>
      <c r="G117"/>
    </row>
    <row r="118" spans="1:7" ht="24.6" customHeight="1" thickBot="1" x14ac:dyDescent="0.35">
      <c r="A118" s="139" t="s">
        <v>23</v>
      </c>
      <c r="B118" s="140">
        <f>B114+B115+B117+B116</f>
        <v>11750</v>
      </c>
      <c r="C118"/>
      <c r="D118"/>
      <c r="E118"/>
      <c r="F118"/>
      <c r="G118"/>
    </row>
    <row r="119" spans="1:7" ht="14.4" customHeight="1" x14ac:dyDescent="0.3">
      <c r="A119"/>
      <c r="B119"/>
      <c r="C119"/>
      <c r="D119"/>
      <c r="E119"/>
      <c r="F119"/>
      <c r="G119"/>
    </row>
    <row r="120" spans="1:7" ht="20.399999999999999" customHeight="1" x14ac:dyDescent="0.3">
      <c r="A120" s="278" t="s">
        <v>24</v>
      </c>
      <c r="B120" s="278"/>
      <c r="C120" s="278"/>
      <c r="D120" s="278"/>
      <c r="E120"/>
      <c r="F120"/>
      <c r="G120"/>
    </row>
    <row r="121" spans="1:7" ht="14.4" customHeight="1" thickBot="1" x14ac:dyDescent="0.35">
      <c r="A121" s="3"/>
      <c r="B121"/>
      <c r="C121"/>
      <c r="D121"/>
      <c r="E121"/>
      <c r="F121"/>
      <c r="G121"/>
    </row>
    <row r="122" spans="1:7" ht="21" customHeight="1" thickBot="1" x14ac:dyDescent="0.35">
      <c r="A122" s="139" t="s">
        <v>25</v>
      </c>
      <c r="B122" s="141" t="s">
        <v>26</v>
      </c>
      <c r="C122" s="141" t="s">
        <v>27</v>
      </c>
      <c r="D122" s="142" t="s">
        <v>28</v>
      </c>
      <c r="E122"/>
      <c r="F122"/>
      <c r="G122"/>
    </row>
    <row r="123" spans="1:7" ht="26.4" customHeight="1" thickBot="1" x14ac:dyDescent="0.35">
      <c r="A123" s="13" t="s">
        <v>8</v>
      </c>
      <c r="B123" s="91">
        <f>B118</f>
        <v>11750</v>
      </c>
      <c r="C123" s="91">
        <f>B118</f>
        <v>11750</v>
      </c>
      <c r="D123" s="92">
        <f>B118</f>
        <v>11750</v>
      </c>
      <c r="E123"/>
      <c r="F123"/>
      <c r="G123"/>
    </row>
    <row r="124" spans="1:7" ht="14.4" customHeight="1" x14ac:dyDescent="0.3">
      <c r="A124"/>
      <c r="B124"/>
      <c r="C124"/>
      <c r="D124"/>
      <c r="E124"/>
      <c r="F124"/>
      <c r="G124"/>
    </row>
    <row r="125" spans="1:7" ht="21.6" customHeight="1" x14ac:dyDescent="0.3">
      <c r="A125" s="46" t="s">
        <v>29</v>
      </c>
      <c r="B125" s="45"/>
      <c r="C125" s="45"/>
      <c r="D125" s="45"/>
      <c r="E125"/>
      <c r="F125"/>
      <c r="G125"/>
    </row>
    <row r="126" spans="1:7" ht="14.4" customHeight="1" thickBot="1" x14ac:dyDescent="0.35">
      <c r="A126"/>
      <c r="B126"/>
      <c r="C126"/>
      <c r="D126"/>
      <c r="E126"/>
      <c r="F126"/>
      <c r="G126"/>
    </row>
    <row r="127" spans="1:7" ht="23.4" customHeight="1" thickBot="1" x14ac:dyDescent="0.35">
      <c r="A127" s="139" t="s">
        <v>30</v>
      </c>
      <c r="B127" s="143" t="s">
        <v>5</v>
      </c>
      <c r="C127" s="139" t="s">
        <v>31</v>
      </c>
      <c r="D127"/>
      <c r="E127"/>
      <c r="F127"/>
      <c r="G127"/>
    </row>
    <row r="128" spans="1:7" ht="39.6" customHeight="1" thickBot="1" x14ac:dyDescent="0.35">
      <c r="A128" s="13" t="s">
        <v>187</v>
      </c>
      <c r="B128" s="91">
        <f>E97+D80+D66</f>
        <v>1761540</v>
      </c>
      <c r="C128" s="67">
        <f>B128/B130*100%</f>
        <v>0.9933738982343554</v>
      </c>
      <c r="D128"/>
      <c r="E128"/>
      <c r="F128"/>
      <c r="G128"/>
    </row>
    <row r="129" spans="1:7" ht="35.4" customHeight="1" thickBot="1" x14ac:dyDescent="0.35">
      <c r="A129" s="62" t="s">
        <v>32</v>
      </c>
      <c r="B129" s="91">
        <f>B118</f>
        <v>11750</v>
      </c>
      <c r="C129" s="67">
        <f>B129/B130*100%</f>
        <v>6.6261017656446489E-3</v>
      </c>
      <c r="D129"/>
      <c r="E129"/>
      <c r="F129"/>
      <c r="G129"/>
    </row>
    <row r="130" spans="1:7" ht="25.2" customHeight="1" thickBot="1" x14ac:dyDescent="0.35">
      <c r="A130" s="144" t="s">
        <v>33</v>
      </c>
      <c r="B130" s="145">
        <f>SUM(B128:B129)</f>
        <v>1773290</v>
      </c>
      <c r="C130" s="146">
        <v>1</v>
      </c>
      <c r="D130"/>
      <c r="E130"/>
      <c r="F130"/>
      <c r="G130"/>
    </row>
    <row r="131" spans="1:7" ht="14.4" customHeight="1" x14ac:dyDescent="0.3">
      <c r="A131"/>
      <c r="B131"/>
      <c r="C131"/>
      <c r="D131"/>
      <c r="E131"/>
      <c r="F131"/>
      <c r="G131"/>
    </row>
    <row r="132" spans="1:7" ht="14.4" customHeight="1" x14ac:dyDescent="0.3">
      <c r="A132"/>
      <c r="B132"/>
      <c r="C132"/>
      <c r="D132"/>
      <c r="E132"/>
      <c r="F132"/>
      <c r="G132"/>
    </row>
    <row r="133" spans="1:7" ht="24.6" customHeight="1" x14ac:dyDescent="0.3">
      <c r="A133" s="285" t="s">
        <v>34</v>
      </c>
      <c r="B133" s="285"/>
      <c r="C133" s="285"/>
      <c r="D133" s="285"/>
      <c r="E133"/>
      <c r="F133"/>
      <c r="G133"/>
    </row>
    <row r="134" spans="1:7" ht="24.6" customHeight="1" x14ac:dyDescent="0.3">
      <c r="A134"/>
      <c r="B134"/>
      <c r="C134"/>
      <c r="D134"/>
      <c r="E134"/>
      <c r="F134"/>
      <c r="G134"/>
    </row>
    <row r="135" spans="1:7" ht="24.6" customHeight="1" x14ac:dyDescent="0.3">
      <c r="A135" s="280" t="s">
        <v>35</v>
      </c>
      <c r="B135" s="280"/>
      <c r="C135" s="280"/>
      <c r="D135" s="280"/>
      <c r="E135" s="280"/>
      <c r="F135" s="280"/>
      <c r="G135" s="280"/>
    </row>
    <row r="136" spans="1:7" ht="10.199999999999999" customHeight="1" thickBot="1" x14ac:dyDescent="0.35">
      <c r="A136" s="20"/>
      <c r="B136" s="20"/>
      <c r="C136"/>
      <c r="D136"/>
      <c r="E136"/>
      <c r="F136"/>
      <c r="G136"/>
    </row>
    <row r="137" spans="1:7" ht="34.200000000000003" customHeight="1" thickBot="1" x14ac:dyDescent="0.35">
      <c r="A137" s="125" t="s">
        <v>0</v>
      </c>
      <c r="B137" s="126" t="s">
        <v>3</v>
      </c>
      <c r="C137" s="126" t="s">
        <v>36</v>
      </c>
      <c r="D137" s="126" t="s">
        <v>342</v>
      </c>
      <c r="E137" s="126" t="s">
        <v>38</v>
      </c>
      <c r="F137" s="126" t="s">
        <v>39</v>
      </c>
      <c r="G137" s="125" t="s">
        <v>40</v>
      </c>
    </row>
    <row r="138" spans="1:7" ht="24.6" customHeight="1" thickBot="1" x14ac:dyDescent="0.35">
      <c r="A138" s="245" t="s">
        <v>271</v>
      </c>
      <c r="B138" s="66">
        <v>1</v>
      </c>
      <c r="C138" s="91">
        <v>18000</v>
      </c>
      <c r="D138" s="91">
        <f>C138*15%</f>
        <v>2700</v>
      </c>
      <c r="E138" s="91">
        <f>C138+D138</f>
        <v>20700</v>
      </c>
      <c r="F138" s="91">
        <f>E138*12*B138</f>
        <v>248400</v>
      </c>
      <c r="G138" s="19" t="s">
        <v>272</v>
      </c>
    </row>
    <row r="139" spans="1:7" ht="24.6" customHeight="1" thickBot="1" x14ac:dyDescent="0.35">
      <c r="A139" s="245" t="s">
        <v>273</v>
      </c>
      <c r="B139" s="66">
        <v>1</v>
      </c>
      <c r="C139" s="246">
        <v>15000</v>
      </c>
      <c r="D139" s="91">
        <f t="shared" ref="D139:D142" si="12">C139*15%</f>
        <v>2250</v>
      </c>
      <c r="E139" s="91">
        <f>C139+D139</f>
        <v>17250</v>
      </c>
      <c r="F139" s="91">
        <f t="shared" ref="F139:F142" si="13">E139*12*B139</f>
        <v>207000</v>
      </c>
      <c r="G139" s="19" t="s">
        <v>272</v>
      </c>
    </row>
    <row r="140" spans="1:7" ht="24.6" customHeight="1" thickBot="1" x14ac:dyDescent="0.35">
      <c r="A140" s="245" t="s">
        <v>281</v>
      </c>
      <c r="B140" s="66">
        <v>3</v>
      </c>
      <c r="C140" s="246">
        <v>15000</v>
      </c>
      <c r="D140" s="91">
        <f t="shared" si="12"/>
        <v>2250</v>
      </c>
      <c r="E140" s="91">
        <f>C140+D140</f>
        <v>17250</v>
      </c>
      <c r="F140" s="91">
        <f t="shared" si="13"/>
        <v>621000</v>
      </c>
      <c r="G140" s="19" t="s">
        <v>272</v>
      </c>
    </row>
    <row r="141" spans="1:7" ht="24.6" customHeight="1" thickBot="1" x14ac:dyDescent="0.35">
      <c r="A141" s="245" t="s">
        <v>341</v>
      </c>
      <c r="B141" s="66">
        <v>1</v>
      </c>
      <c r="C141" s="246">
        <v>15000</v>
      </c>
      <c r="D141" s="91">
        <f t="shared" si="12"/>
        <v>2250</v>
      </c>
      <c r="E141" s="91">
        <f>C141+D141</f>
        <v>17250</v>
      </c>
      <c r="F141" s="91">
        <f t="shared" si="13"/>
        <v>207000</v>
      </c>
      <c r="G141" s="19" t="s">
        <v>272</v>
      </c>
    </row>
    <row r="142" spans="1:7" ht="24.6" customHeight="1" thickBot="1" x14ac:dyDescent="0.35">
      <c r="A142" s="245" t="s">
        <v>274</v>
      </c>
      <c r="B142" s="66">
        <v>2</v>
      </c>
      <c r="C142" s="246">
        <v>8000</v>
      </c>
      <c r="D142" s="91">
        <f t="shared" si="12"/>
        <v>1200</v>
      </c>
      <c r="E142" s="91">
        <f>C142+D142</f>
        <v>9200</v>
      </c>
      <c r="F142" s="91">
        <f t="shared" si="13"/>
        <v>220800</v>
      </c>
      <c r="G142" s="19" t="s">
        <v>272</v>
      </c>
    </row>
    <row r="143" spans="1:7" ht="24.6" customHeight="1" thickBot="1" x14ac:dyDescent="0.35">
      <c r="A143" s="147" t="s">
        <v>42</v>
      </c>
      <c r="B143" s="148">
        <f>SUM(B138:B138)</f>
        <v>1</v>
      </c>
      <c r="C143" s="149">
        <f>SUM(C138:C138)</f>
        <v>18000</v>
      </c>
      <c r="D143" s="149">
        <f>SUM(D138:D138)</f>
        <v>2700</v>
      </c>
      <c r="E143" s="149">
        <f>SUM(E138:E138)</f>
        <v>20700</v>
      </c>
      <c r="F143" s="149">
        <f>SUM(F138:F138)</f>
        <v>248400</v>
      </c>
      <c r="G143" s="150"/>
    </row>
    <row r="144" spans="1:7" ht="24.6" customHeight="1" x14ac:dyDescent="0.3">
      <c r="A144"/>
      <c r="B144"/>
      <c r="C144"/>
      <c r="D144"/>
      <c r="E144"/>
      <c r="F144"/>
      <c r="G144"/>
    </row>
    <row r="145" spans="1:11" ht="24.6" customHeight="1" x14ac:dyDescent="0.3">
      <c r="A145" s="47" t="s">
        <v>41</v>
      </c>
      <c r="B145" s="47"/>
      <c r="C145" s="47"/>
      <c r="D145" s="47"/>
      <c r="E145" s="47"/>
      <c r="F145" s="47"/>
      <c r="G145" s="47"/>
    </row>
    <row r="146" spans="1:11" ht="13.95" customHeight="1" thickBot="1" x14ac:dyDescent="0.35">
      <c r="A146" s="20"/>
      <c r="B146" s="20"/>
      <c r="C146"/>
      <c r="D146"/>
      <c r="E146"/>
      <c r="F146"/>
      <c r="G146"/>
    </row>
    <row r="147" spans="1:11" ht="24.6" customHeight="1" thickBot="1" x14ac:dyDescent="0.35">
      <c r="A147" s="125" t="s">
        <v>0</v>
      </c>
      <c r="B147" s="126" t="s">
        <v>3</v>
      </c>
      <c r="C147" s="126" t="s">
        <v>36</v>
      </c>
      <c r="D147" s="126" t="s">
        <v>37</v>
      </c>
      <c r="E147" s="126" t="s">
        <v>38</v>
      </c>
      <c r="F147" s="126" t="s">
        <v>39</v>
      </c>
      <c r="G147" s="126" t="s">
        <v>40</v>
      </c>
    </row>
    <row r="148" spans="1:11" ht="22.2" customHeight="1" thickBot="1" x14ac:dyDescent="0.35">
      <c r="A148" s="289"/>
      <c r="B148" s="290"/>
      <c r="C148" s="290"/>
      <c r="D148" s="290"/>
      <c r="E148" s="290"/>
      <c r="F148" s="290"/>
      <c r="G148" s="291"/>
    </row>
    <row r="149" spans="1:11" ht="24.6" customHeight="1" thickBot="1" x14ac:dyDescent="0.35">
      <c r="A149" s="19" t="s">
        <v>275</v>
      </c>
      <c r="B149" s="66">
        <v>5</v>
      </c>
      <c r="C149" s="88">
        <v>3500</v>
      </c>
      <c r="D149" s="93">
        <f>C149*12%</f>
        <v>420</v>
      </c>
      <c r="E149" s="93">
        <f>C149+D149</f>
        <v>3920</v>
      </c>
      <c r="F149" s="93">
        <f>E149*12*B149</f>
        <v>235200</v>
      </c>
      <c r="G149" s="92" t="s">
        <v>148</v>
      </c>
    </row>
    <row r="150" spans="1:11" ht="24.6" customHeight="1" thickBot="1" x14ac:dyDescent="0.35">
      <c r="A150" s="19" t="s">
        <v>280</v>
      </c>
      <c r="B150" s="66">
        <v>2</v>
      </c>
      <c r="C150" s="88">
        <v>4000</v>
      </c>
      <c r="D150" s="93">
        <f t="shared" ref="D150:D151" si="14">C150*12%</f>
        <v>480</v>
      </c>
      <c r="E150" s="93">
        <f>C150+D150</f>
        <v>4480</v>
      </c>
      <c r="F150" s="93">
        <f>E150*12*B150</f>
        <v>107520</v>
      </c>
      <c r="G150" s="92" t="s">
        <v>148</v>
      </c>
    </row>
    <row r="151" spans="1:11" ht="24.6" customHeight="1" thickBot="1" x14ac:dyDescent="0.35">
      <c r="A151" s="19" t="s">
        <v>276</v>
      </c>
      <c r="B151" s="66">
        <v>3</v>
      </c>
      <c r="C151" s="88">
        <v>3500</v>
      </c>
      <c r="D151" s="93">
        <f t="shared" si="14"/>
        <v>420</v>
      </c>
      <c r="E151" s="93">
        <f t="shared" ref="E151:E155" si="15">C151+D151</f>
        <v>3920</v>
      </c>
      <c r="F151" s="93">
        <f t="shared" ref="F151:F155" si="16">E151*12*B151</f>
        <v>141120</v>
      </c>
      <c r="G151" s="92" t="s">
        <v>148</v>
      </c>
    </row>
    <row r="152" spans="1:11" ht="24.6" customHeight="1" thickBot="1" x14ac:dyDescent="0.35">
      <c r="A152" s="19" t="s">
        <v>277</v>
      </c>
      <c r="B152" s="66">
        <v>3</v>
      </c>
      <c r="C152" s="88">
        <v>3500</v>
      </c>
      <c r="D152" s="93">
        <f t="shared" ref="D152:D154" si="17">C152*12%</f>
        <v>420</v>
      </c>
      <c r="E152" s="93">
        <f t="shared" si="15"/>
        <v>3920</v>
      </c>
      <c r="F152" s="93">
        <f t="shared" si="16"/>
        <v>141120</v>
      </c>
      <c r="G152" s="92" t="s">
        <v>148</v>
      </c>
    </row>
    <row r="153" spans="1:11" ht="24.6" customHeight="1" thickBot="1" x14ac:dyDescent="0.35">
      <c r="A153" s="19" t="s">
        <v>278</v>
      </c>
      <c r="B153" s="66">
        <v>3</v>
      </c>
      <c r="C153" s="88">
        <v>3000</v>
      </c>
      <c r="D153" s="93">
        <f t="shared" si="17"/>
        <v>360</v>
      </c>
      <c r="E153" s="93">
        <f t="shared" si="15"/>
        <v>3360</v>
      </c>
      <c r="F153" s="93">
        <f>E153*12*B153</f>
        <v>120960</v>
      </c>
      <c r="G153" s="92" t="s">
        <v>148</v>
      </c>
    </row>
    <row r="154" spans="1:11" ht="24.6" customHeight="1" thickBot="1" x14ac:dyDescent="0.35">
      <c r="A154" s="19" t="s">
        <v>343</v>
      </c>
      <c r="B154" s="66">
        <v>13</v>
      </c>
      <c r="C154" s="88">
        <v>3000</v>
      </c>
      <c r="D154" s="93">
        <f t="shared" si="17"/>
        <v>360</v>
      </c>
      <c r="E154" s="93">
        <f t="shared" si="15"/>
        <v>3360</v>
      </c>
      <c r="F154" s="93">
        <f>E154*12*B154</f>
        <v>524160</v>
      </c>
      <c r="G154" s="92" t="s">
        <v>148</v>
      </c>
    </row>
    <row r="155" spans="1:11" ht="24.6" customHeight="1" thickBot="1" x14ac:dyDescent="0.35">
      <c r="A155" s="19" t="s">
        <v>279</v>
      </c>
      <c r="B155" s="66">
        <v>5</v>
      </c>
      <c r="C155" s="88">
        <v>3000</v>
      </c>
      <c r="D155" s="93">
        <f>C155*12%</f>
        <v>360</v>
      </c>
      <c r="E155" s="93">
        <f t="shared" si="15"/>
        <v>3360</v>
      </c>
      <c r="F155" s="93">
        <f t="shared" si="16"/>
        <v>201600</v>
      </c>
      <c r="G155" s="92" t="s">
        <v>148</v>
      </c>
    </row>
    <row r="156" spans="1:11" ht="24.6" customHeight="1" thickBot="1" x14ac:dyDescent="0.35">
      <c r="A156" s="155" t="s">
        <v>19</v>
      </c>
      <c r="B156" s="156">
        <f>SUM(B149:B155)</f>
        <v>34</v>
      </c>
      <c r="C156" s="157">
        <f>SUM(C149:C155)</f>
        <v>23500</v>
      </c>
      <c r="D156" s="157">
        <f>SUM(D149:D155)</f>
        <v>2820</v>
      </c>
      <c r="E156" s="157">
        <f>SUM(E149:E155)</f>
        <v>26320</v>
      </c>
      <c r="F156" s="157">
        <f>SUM(F149:F155)</f>
        <v>1471680</v>
      </c>
      <c r="G156" s="158"/>
    </row>
    <row r="157" spans="1:11" ht="30.6" customHeight="1" thickBot="1" x14ac:dyDescent="0.35">
      <c r="A157" s="151" t="s">
        <v>19</v>
      </c>
      <c r="B157" s="152">
        <f>B143+B156</f>
        <v>35</v>
      </c>
      <c r="C157" s="153">
        <f>C143+C156</f>
        <v>41500</v>
      </c>
      <c r="D157" s="153">
        <f>D143+D156</f>
        <v>5520</v>
      </c>
      <c r="E157" s="153">
        <f>E143+E156</f>
        <v>47020</v>
      </c>
      <c r="F157" s="153">
        <f>F143+F156</f>
        <v>1720080</v>
      </c>
      <c r="G157" s="154"/>
      <c r="H157" s="6"/>
      <c r="I157" s="6"/>
      <c r="J157" s="6"/>
      <c r="K157" s="6"/>
    </row>
    <row r="158" spans="1:11" ht="12.6" customHeight="1" x14ac:dyDescent="0.3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.6" customHeight="1" x14ac:dyDescent="0.3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.6" customHeight="1" thickBot="1" x14ac:dyDescent="0.35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24.6" customHeight="1" thickBot="1" x14ac:dyDescent="0.35">
      <c r="A161" s="159" t="s">
        <v>0</v>
      </c>
      <c r="B161" s="160" t="s">
        <v>8</v>
      </c>
      <c r="C161" s="160" t="s">
        <v>9</v>
      </c>
      <c r="D161" s="160" t="s">
        <v>10</v>
      </c>
      <c r="E161" s="160" t="s">
        <v>11</v>
      </c>
      <c r="F161" s="159" t="s">
        <v>12</v>
      </c>
      <c r="G161"/>
      <c r="H161"/>
      <c r="I161"/>
      <c r="J161"/>
      <c r="K161"/>
    </row>
    <row r="162" spans="1:11" ht="24.6" customHeight="1" thickBot="1" x14ac:dyDescent="0.35">
      <c r="A162" s="10" t="s">
        <v>43</v>
      </c>
      <c r="B162" s="91">
        <f>F156</f>
        <v>1471680</v>
      </c>
      <c r="C162" s="91">
        <f>B162*5%+B162</f>
        <v>1545264</v>
      </c>
      <c r="D162" s="91">
        <f>C162*5%+C162</f>
        <v>1622527.2</v>
      </c>
      <c r="E162" s="91">
        <f>D162*5%+D162</f>
        <v>1703653.56</v>
      </c>
      <c r="F162" s="92">
        <f t="shared" ref="F162" si="18">E162*5%+E162</f>
        <v>1788836.2380000001</v>
      </c>
      <c r="G162"/>
      <c r="H162"/>
      <c r="I162"/>
      <c r="J162"/>
      <c r="K162"/>
    </row>
    <row r="163" spans="1:11" ht="24.6" customHeight="1" thickBot="1" x14ac:dyDescent="0.35">
      <c r="A163" s="10" t="s">
        <v>44</v>
      </c>
      <c r="B163" s="91">
        <f>F143</f>
        <v>248400</v>
      </c>
      <c r="C163" s="91">
        <f>B163*5%+B163</f>
        <v>260820</v>
      </c>
      <c r="D163" s="91">
        <f>C163*5%+C163</f>
        <v>273861</v>
      </c>
      <c r="E163" s="91">
        <f t="shared" ref="E163:F163" si="19">D163*5%+D163</f>
        <v>287554.05</v>
      </c>
      <c r="F163" s="92">
        <f t="shared" si="19"/>
        <v>301931.7525</v>
      </c>
      <c r="G163"/>
      <c r="H163"/>
      <c r="I163"/>
      <c r="J163"/>
      <c r="K163"/>
    </row>
    <row r="164" spans="1:11" ht="24.6" customHeight="1" thickBot="1" x14ac:dyDescent="0.35">
      <c r="A164" s="161" t="s">
        <v>45</v>
      </c>
      <c r="B164" s="145">
        <f>B162+B163</f>
        <v>1720080</v>
      </c>
      <c r="C164" s="145">
        <f>C162+C163</f>
        <v>1806084</v>
      </c>
      <c r="D164" s="145">
        <f>D162+D163</f>
        <v>1896388.2</v>
      </c>
      <c r="E164" s="145">
        <f>E162+E163</f>
        <v>1991207.61</v>
      </c>
      <c r="F164" s="162">
        <f>F162+F163</f>
        <v>2090767.9905000001</v>
      </c>
      <c r="G164"/>
      <c r="H164"/>
      <c r="I164"/>
      <c r="J164"/>
      <c r="K164"/>
    </row>
    <row r="165" spans="1:11" ht="24.6" customHeight="1" x14ac:dyDescent="0.3">
      <c r="A165"/>
      <c r="B165"/>
      <c r="C165"/>
      <c r="D165"/>
      <c r="E165"/>
      <c r="F165"/>
      <c r="G165"/>
    </row>
    <row r="166" spans="1:11" ht="24.6" customHeight="1" x14ac:dyDescent="0.3">
      <c r="A166"/>
      <c r="B166"/>
      <c r="C166"/>
      <c r="D166"/>
      <c r="E166"/>
      <c r="F166"/>
      <c r="G166"/>
    </row>
    <row r="167" spans="1:11" ht="24.6" customHeight="1" x14ac:dyDescent="0.3">
      <c r="A167" s="286" t="s">
        <v>47</v>
      </c>
      <c r="B167" s="286"/>
      <c r="C167" s="286"/>
      <c r="D167"/>
      <c r="E167"/>
      <c r="F167"/>
      <c r="G167"/>
    </row>
    <row r="168" spans="1:11" ht="24.6" customHeight="1" thickBot="1" x14ac:dyDescent="0.35">
      <c r="A168"/>
      <c r="B168"/>
      <c r="C168"/>
      <c r="D168"/>
      <c r="E168"/>
      <c r="F168"/>
      <c r="G168"/>
    </row>
    <row r="169" spans="1:11" ht="24.6" customHeight="1" thickBot="1" x14ac:dyDescent="0.35">
      <c r="A169" s="134" t="s">
        <v>46</v>
      </c>
      <c r="B169" s="135" t="s">
        <v>48</v>
      </c>
      <c r="C169" s="134" t="s">
        <v>49</v>
      </c>
      <c r="D169"/>
      <c r="E169"/>
      <c r="F169"/>
      <c r="G169"/>
    </row>
    <row r="170" spans="1:11" ht="24.6" customHeight="1" thickBot="1" x14ac:dyDescent="0.35">
      <c r="A170" s="4" t="s">
        <v>282</v>
      </c>
      <c r="B170" s="115">
        <f>C170/12</f>
        <v>10050</v>
      </c>
      <c r="C170" s="108">
        <v>120600</v>
      </c>
      <c r="D170"/>
      <c r="E170"/>
      <c r="F170"/>
      <c r="G170"/>
    </row>
    <row r="171" spans="1:11" ht="24.6" customHeight="1" thickBot="1" x14ac:dyDescent="0.35">
      <c r="A171" s="4" t="s">
        <v>283</v>
      </c>
      <c r="B171" s="115">
        <f t="shared" ref="B171:B182" si="20">C171/12</f>
        <v>879.25</v>
      </c>
      <c r="C171" s="108">
        <v>10551</v>
      </c>
      <c r="D171"/>
      <c r="E171"/>
      <c r="F171"/>
      <c r="G171"/>
    </row>
    <row r="172" spans="1:11" ht="24.6" customHeight="1" thickBot="1" x14ac:dyDescent="0.35">
      <c r="A172" s="4" t="s">
        <v>284</v>
      </c>
      <c r="B172" s="115">
        <f t="shared" si="20"/>
        <v>12635.916666666666</v>
      </c>
      <c r="C172" s="108">
        <v>151631</v>
      </c>
      <c r="D172"/>
      <c r="E172"/>
      <c r="F172"/>
      <c r="G172"/>
    </row>
    <row r="173" spans="1:11" ht="24.6" customHeight="1" thickBot="1" x14ac:dyDescent="0.35">
      <c r="A173" s="4" t="s">
        <v>285</v>
      </c>
      <c r="B173" s="115">
        <f t="shared" si="20"/>
        <v>13733.583333333334</v>
      </c>
      <c r="C173" s="108">
        <v>164803</v>
      </c>
      <c r="D173"/>
      <c r="E173"/>
      <c r="F173"/>
      <c r="G173"/>
    </row>
    <row r="174" spans="1:11" ht="24.6" customHeight="1" thickBot="1" x14ac:dyDescent="0.35">
      <c r="A174" s="4" t="s">
        <v>286</v>
      </c>
      <c r="B174" s="115">
        <f t="shared" si="20"/>
        <v>5239.416666666667</v>
      </c>
      <c r="C174" s="108">
        <v>62873</v>
      </c>
      <c r="D174"/>
      <c r="E174"/>
      <c r="F174"/>
      <c r="G174"/>
    </row>
    <row r="175" spans="1:11" ht="24.6" customHeight="1" thickBot="1" x14ac:dyDescent="0.35">
      <c r="A175" s="4" t="s">
        <v>287</v>
      </c>
      <c r="B175" s="115">
        <f t="shared" si="20"/>
        <v>351.66666666666669</v>
      </c>
      <c r="C175" s="108">
        <v>4220</v>
      </c>
      <c r="D175"/>
      <c r="E175"/>
      <c r="F175"/>
      <c r="G175"/>
    </row>
    <row r="176" spans="1:11" ht="24.6" customHeight="1" thickBot="1" x14ac:dyDescent="0.35">
      <c r="A176" s="4" t="s">
        <v>288</v>
      </c>
      <c r="B176" s="115">
        <f t="shared" si="20"/>
        <v>1214.8333333333333</v>
      </c>
      <c r="C176" s="108">
        <v>14578</v>
      </c>
      <c r="D176"/>
      <c r="E176"/>
      <c r="F176"/>
      <c r="G176"/>
    </row>
    <row r="177" spans="1:7" ht="24.6" customHeight="1" thickBot="1" x14ac:dyDescent="0.35">
      <c r="A177" s="4" t="s">
        <v>289</v>
      </c>
      <c r="B177" s="115">
        <f t="shared" si="20"/>
        <v>1604.1666666666667</v>
      </c>
      <c r="C177" s="108">
        <v>19250</v>
      </c>
      <c r="D177"/>
      <c r="E177"/>
      <c r="F177"/>
      <c r="G177"/>
    </row>
    <row r="178" spans="1:7" ht="24.6" customHeight="1" thickBot="1" x14ac:dyDescent="0.35">
      <c r="A178" s="4" t="s">
        <v>290</v>
      </c>
      <c r="B178" s="115">
        <f t="shared" si="20"/>
        <v>2614.1666666666665</v>
      </c>
      <c r="C178" s="108">
        <v>31370</v>
      </c>
      <c r="D178"/>
      <c r="E178"/>
      <c r="F178"/>
      <c r="G178"/>
    </row>
    <row r="179" spans="1:7" ht="24.6" customHeight="1" thickBot="1" x14ac:dyDescent="0.35">
      <c r="A179" s="4" t="s">
        <v>291</v>
      </c>
      <c r="B179" s="115">
        <f t="shared" si="20"/>
        <v>1041.6666666666667</v>
      </c>
      <c r="C179" s="108">
        <v>12500</v>
      </c>
      <c r="D179"/>
      <c r="E179"/>
      <c r="F179"/>
      <c r="G179"/>
    </row>
    <row r="180" spans="1:7" ht="24.6" customHeight="1" thickBot="1" x14ac:dyDescent="0.35">
      <c r="A180" s="4" t="s">
        <v>292</v>
      </c>
      <c r="B180" s="115">
        <f t="shared" si="20"/>
        <v>0</v>
      </c>
      <c r="C180" s="108">
        <v>0</v>
      </c>
      <c r="D180"/>
      <c r="E180"/>
      <c r="F180"/>
      <c r="G180"/>
    </row>
    <row r="181" spans="1:7" ht="24.6" customHeight="1" thickBot="1" x14ac:dyDescent="0.35">
      <c r="A181" s="4" t="s">
        <v>293</v>
      </c>
      <c r="B181" s="115">
        <f t="shared" si="20"/>
        <v>0</v>
      </c>
      <c r="C181" s="108">
        <v>0</v>
      </c>
      <c r="D181"/>
      <c r="E181"/>
      <c r="F181"/>
      <c r="G181"/>
    </row>
    <row r="182" spans="1:7" ht="24.6" customHeight="1" thickBot="1" x14ac:dyDescent="0.35">
      <c r="A182" s="4" t="s">
        <v>294</v>
      </c>
      <c r="B182" s="115">
        <f t="shared" si="20"/>
        <v>2916.6666666666665</v>
      </c>
      <c r="C182" s="108">
        <v>35000</v>
      </c>
      <c r="D182"/>
      <c r="E182"/>
      <c r="F182"/>
      <c r="G182"/>
    </row>
    <row r="183" spans="1:7" ht="24.6" customHeight="1" thickBot="1" x14ac:dyDescent="0.35">
      <c r="A183" s="163" t="s">
        <v>50</v>
      </c>
      <c r="B183" s="164">
        <f>SUM(B170:B182)</f>
        <v>52281.333333333321</v>
      </c>
      <c r="C183" s="164">
        <f>SUM(C170:C182)</f>
        <v>627376</v>
      </c>
      <c r="D183"/>
      <c r="E183"/>
      <c r="F183"/>
      <c r="G183"/>
    </row>
    <row r="184" spans="1:7" ht="24.6" customHeight="1" x14ac:dyDescent="0.3">
      <c r="A184"/>
      <c r="B184"/>
      <c r="C184"/>
      <c r="D184"/>
      <c r="E184"/>
      <c r="F184"/>
      <c r="G184"/>
    </row>
    <row r="185" spans="1:7" ht="24.6" customHeight="1" x14ac:dyDescent="0.3">
      <c r="A185" s="286" t="s">
        <v>171</v>
      </c>
      <c r="B185" s="286"/>
      <c r="C185" s="286"/>
      <c r="D185"/>
      <c r="E185"/>
      <c r="F185"/>
      <c r="G185"/>
    </row>
    <row r="186" spans="1:7" ht="24.6" customHeight="1" thickBot="1" x14ac:dyDescent="0.35">
      <c r="A186"/>
      <c r="B186"/>
      <c r="C186"/>
      <c r="D186"/>
      <c r="E186"/>
      <c r="F186"/>
      <c r="G186"/>
    </row>
    <row r="187" spans="1:7" ht="24.6" customHeight="1" thickBot="1" x14ac:dyDescent="0.35">
      <c r="A187" s="134" t="s">
        <v>46</v>
      </c>
      <c r="B187" s="135" t="s">
        <v>48</v>
      </c>
      <c r="C187" s="134" t="s">
        <v>49</v>
      </c>
      <c r="D187"/>
      <c r="E187"/>
      <c r="F187"/>
      <c r="G187"/>
    </row>
    <row r="188" spans="1:7" ht="24.6" customHeight="1" thickBot="1" x14ac:dyDescent="0.35">
      <c r="A188" s="4" t="s">
        <v>172</v>
      </c>
      <c r="B188" s="94">
        <v>0</v>
      </c>
      <c r="C188" s="95">
        <v>150</v>
      </c>
      <c r="D188"/>
      <c r="E188"/>
      <c r="F188"/>
      <c r="G188"/>
    </row>
    <row r="189" spans="1:7" ht="24.6" customHeight="1" thickBot="1" x14ac:dyDescent="0.35">
      <c r="A189" s="4" t="s">
        <v>173</v>
      </c>
      <c r="B189" s="94">
        <v>99</v>
      </c>
      <c r="C189" s="95">
        <f>B189*12</f>
        <v>1188</v>
      </c>
      <c r="D189"/>
      <c r="E189"/>
      <c r="F189"/>
      <c r="G189"/>
    </row>
    <row r="190" spans="1:7" ht="24.6" customHeight="1" thickBot="1" x14ac:dyDescent="0.35">
      <c r="A190" s="4" t="s">
        <v>194</v>
      </c>
      <c r="B190" s="94">
        <f>C190/12</f>
        <v>416.66666666666669</v>
      </c>
      <c r="C190" s="95">
        <v>5000</v>
      </c>
      <c r="D190"/>
      <c r="E190"/>
      <c r="F190"/>
      <c r="G190"/>
    </row>
    <row r="191" spans="1:7" ht="24.6" customHeight="1" thickBot="1" x14ac:dyDescent="0.35">
      <c r="A191" s="4" t="s">
        <v>174</v>
      </c>
      <c r="B191" s="94">
        <v>0</v>
      </c>
      <c r="C191" s="95">
        <v>500</v>
      </c>
      <c r="D191"/>
      <c r="E191"/>
      <c r="F191"/>
      <c r="G191"/>
    </row>
    <row r="192" spans="1:7" ht="30.6" customHeight="1" thickBot="1" x14ac:dyDescent="0.35">
      <c r="A192" s="122" t="s">
        <v>188</v>
      </c>
      <c r="B192" s="94">
        <v>750</v>
      </c>
      <c r="C192" s="95">
        <f t="shared" ref="C192" si="21">B192*12</f>
        <v>9000</v>
      </c>
      <c r="D192"/>
      <c r="E192"/>
      <c r="F192"/>
      <c r="G192"/>
    </row>
    <row r="193" spans="1:7" ht="24.6" customHeight="1" thickBot="1" x14ac:dyDescent="0.35">
      <c r="A193" s="4" t="s">
        <v>189</v>
      </c>
      <c r="B193" s="94">
        <v>2500</v>
      </c>
      <c r="C193" s="95">
        <f>B193*12</f>
        <v>30000</v>
      </c>
      <c r="D193"/>
      <c r="E193"/>
      <c r="F193"/>
      <c r="G193"/>
    </row>
    <row r="194" spans="1:7" ht="24.6" customHeight="1" thickBot="1" x14ac:dyDescent="0.35">
      <c r="A194" s="163" t="s">
        <v>50</v>
      </c>
      <c r="B194" s="164">
        <f>SUM(B188:B193)</f>
        <v>3765.666666666667</v>
      </c>
      <c r="C194" s="164">
        <f>SUM(C188:C193)</f>
        <v>45838</v>
      </c>
      <c r="D194"/>
      <c r="E194"/>
      <c r="F194"/>
      <c r="G194"/>
    </row>
    <row r="195" spans="1:7" ht="24.6" customHeight="1" x14ac:dyDescent="0.3">
      <c r="A195"/>
      <c r="B195"/>
      <c r="C195"/>
      <c r="D195"/>
      <c r="E195"/>
      <c r="F195"/>
      <c r="G195"/>
    </row>
    <row r="196" spans="1:7" ht="24.6" customHeight="1" x14ac:dyDescent="0.3">
      <c r="A196"/>
      <c r="B196"/>
      <c r="C196"/>
      <c r="D196"/>
      <c r="E196"/>
      <c r="F196"/>
      <c r="G196"/>
    </row>
    <row r="197" spans="1:7" ht="24.6" customHeight="1" x14ac:dyDescent="0.3">
      <c r="A197" s="287" t="s">
        <v>72</v>
      </c>
      <c r="B197" s="287"/>
      <c r="C197" s="287"/>
      <c r="D197"/>
      <c r="E197"/>
      <c r="F197"/>
      <c r="G197"/>
    </row>
    <row r="198" spans="1:7" ht="24.6" customHeight="1" thickBot="1" x14ac:dyDescent="0.35">
      <c r="A198" s="21"/>
      <c r="B198" s="21"/>
      <c r="C198"/>
      <c r="D198"/>
      <c r="E198"/>
      <c r="F198"/>
      <c r="G198"/>
    </row>
    <row r="199" spans="1:7" ht="24.6" customHeight="1" thickBot="1" x14ac:dyDescent="0.35">
      <c r="A199" s="134" t="s">
        <v>46</v>
      </c>
      <c r="B199" s="135" t="s">
        <v>48</v>
      </c>
      <c r="C199" s="134" t="s">
        <v>51</v>
      </c>
      <c r="D199"/>
      <c r="E199"/>
      <c r="F199"/>
      <c r="G199"/>
    </row>
    <row r="200" spans="1:7" ht="23.4" customHeight="1" thickBot="1" x14ac:dyDescent="0.35">
      <c r="A200" s="300" t="s">
        <v>295</v>
      </c>
      <c r="B200" s="301"/>
      <c r="C200" s="302"/>
      <c r="D200"/>
      <c r="E200"/>
      <c r="F200"/>
      <c r="G200"/>
    </row>
    <row r="201" spans="1:7" ht="24.6" customHeight="1" thickBot="1" x14ac:dyDescent="0.35">
      <c r="A201" s="4" t="s">
        <v>296</v>
      </c>
      <c r="B201" s="96">
        <v>8000</v>
      </c>
      <c r="C201" s="97">
        <f>B201*12</f>
        <v>96000</v>
      </c>
      <c r="D201"/>
      <c r="E201"/>
      <c r="F201"/>
      <c r="G201"/>
    </row>
    <row r="202" spans="1:7" ht="24.6" customHeight="1" thickBot="1" x14ac:dyDescent="0.35">
      <c r="A202" s="4" t="s">
        <v>297</v>
      </c>
      <c r="B202" s="96">
        <v>10000</v>
      </c>
      <c r="C202" s="97">
        <f t="shared" ref="C202:C204" si="22">B202*12</f>
        <v>120000</v>
      </c>
      <c r="D202"/>
      <c r="E202"/>
      <c r="F202"/>
      <c r="G202"/>
    </row>
    <row r="203" spans="1:7" ht="24.6" customHeight="1" thickBot="1" x14ac:dyDescent="0.35">
      <c r="A203" s="4" t="s">
        <v>298</v>
      </c>
      <c r="B203" s="96">
        <v>7000</v>
      </c>
      <c r="C203" s="97">
        <f t="shared" si="22"/>
        <v>84000</v>
      </c>
      <c r="D203"/>
      <c r="E203"/>
      <c r="F203"/>
      <c r="G203"/>
    </row>
    <row r="204" spans="1:7" ht="24.6" customHeight="1" thickBot="1" x14ac:dyDescent="0.35">
      <c r="A204" s="4" t="s">
        <v>299</v>
      </c>
      <c r="B204" s="96">
        <v>7000</v>
      </c>
      <c r="C204" s="97">
        <f t="shared" si="22"/>
        <v>84000</v>
      </c>
      <c r="D204"/>
      <c r="E204"/>
      <c r="F204"/>
      <c r="G204"/>
    </row>
    <row r="205" spans="1:7" ht="24.6" customHeight="1" thickBot="1" x14ac:dyDescent="0.35">
      <c r="A205" s="300" t="s">
        <v>300</v>
      </c>
      <c r="B205" s="301"/>
      <c r="C205" s="302"/>
      <c r="D205"/>
      <c r="E205"/>
      <c r="F205"/>
      <c r="G205"/>
    </row>
    <row r="206" spans="1:7" ht="24.6" customHeight="1" thickBot="1" x14ac:dyDescent="0.35">
      <c r="A206" s="4" t="s">
        <v>301</v>
      </c>
      <c r="B206" s="96">
        <v>70000</v>
      </c>
      <c r="C206" s="97">
        <f t="shared" ref="C206:C209" si="23">B206*12</f>
        <v>840000</v>
      </c>
      <c r="D206"/>
      <c r="E206"/>
      <c r="F206"/>
      <c r="G206"/>
    </row>
    <row r="207" spans="1:7" ht="24.6" customHeight="1" thickBot="1" x14ac:dyDescent="0.35">
      <c r="A207" s="4" t="s">
        <v>302</v>
      </c>
      <c r="B207" s="96">
        <v>50000</v>
      </c>
      <c r="C207" s="97">
        <f t="shared" si="23"/>
        <v>600000</v>
      </c>
      <c r="D207"/>
      <c r="E207"/>
      <c r="F207"/>
      <c r="G207"/>
    </row>
    <row r="208" spans="1:7" ht="24.6" customHeight="1" thickBot="1" x14ac:dyDescent="0.35">
      <c r="A208" s="300" t="s">
        <v>303</v>
      </c>
      <c r="B208" s="301"/>
      <c r="C208" s="302"/>
      <c r="D208"/>
      <c r="E208"/>
      <c r="F208"/>
      <c r="G208"/>
    </row>
    <row r="209" spans="1:7" ht="24.6" customHeight="1" thickBot="1" x14ac:dyDescent="0.35">
      <c r="A209" s="4" t="s">
        <v>304</v>
      </c>
      <c r="B209" s="96">
        <v>20000</v>
      </c>
      <c r="C209" s="97">
        <f t="shared" si="23"/>
        <v>240000</v>
      </c>
      <c r="D209"/>
      <c r="E209"/>
      <c r="F209"/>
      <c r="G209"/>
    </row>
    <row r="210" spans="1:7" ht="24.6" customHeight="1" thickBot="1" x14ac:dyDescent="0.35">
      <c r="A210" s="300" t="s">
        <v>305</v>
      </c>
      <c r="B210" s="301"/>
      <c r="C210" s="302"/>
      <c r="D210"/>
      <c r="E210"/>
      <c r="F210"/>
      <c r="G210"/>
    </row>
    <row r="211" spans="1:7" ht="24.6" customHeight="1" thickBot="1" x14ac:dyDescent="0.35">
      <c r="A211" s="4" t="s">
        <v>306</v>
      </c>
      <c r="B211" s="96">
        <v>5000</v>
      </c>
      <c r="C211" s="97">
        <f>B211*12</f>
        <v>60000</v>
      </c>
      <c r="D211"/>
      <c r="E211"/>
      <c r="F211"/>
      <c r="G211"/>
    </row>
    <row r="212" spans="1:7" ht="24.6" customHeight="1" thickBot="1" x14ac:dyDescent="0.35">
      <c r="A212" s="4" t="s">
        <v>307</v>
      </c>
      <c r="B212" s="96">
        <v>10000</v>
      </c>
      <c r="C212" s="97">
        <f>B212*12</f>
        <v>120000</v>
      </c>
      <c r="D212"/>
      <c r="E212"/>
      <c r="F212"/>
      <c r="G212"/>
    </row>
    <row r="213" spans="1:7" ht="24.6" customHeight="1" thickBot="1" x14ac:dyDescent="0.35">
      <c r="A213" s="300" t="s">
        <v>308</v>
      </c>
      <c r="B213" s="301"/>
      <c r="C213" s="302"/>
      <c r="D213"/>
      <c r="E213"/>
      <c r="F213"/>
      <c r="G213"/>
    </row>
    <row r="214" spans="1:7" ht="24.6" customHeight="1" thickBot="1" x14ac:dyDescent="0.35">
      <c r="A214" s="4" t="s">
        <v>309</v>
      </c>
      <c r="B214" s="96">
        <v>10000</v>
      </c>
      <c r="C214" s="97">
        <f>B214*12</f>
        <v>120000</v>
      </c>
      <c r="D214"/>
      <c r="E214"/>
      <c r="F214"/>
      <c r="G214"/>
    </row>
    <row r="215" spans="1:7" ht="24.6" customHeight="1" thickBot="1" x14ac:dyDescent="0.35">
      <c r="A215" s="4" t="s">
        <v>310</v>
      </c>
      <c r="B215" s="96">
        <v>3000</v>
      </c>
      <c r="C215" s="97">
        <f>B215*12</f>
        <v>36000</v>
      </c>
      <c r="D215"/>
      <c r="E215"/>
      <c r="F215"/>
      <c r="G215"/>
    </row>
    <row r="216" spans="1:7" ht="30" customHeight="1" thickBot="1" x14ac:dyDescent="0.35">
      <c r="A216" s="165"/>
      <c r="B216" s="166">
        <f>B201+B202+B203+B204+B206+B207+B209+B211+B212+B214+B215</f>
        <v>200000</v>
      </c>
      <c r="C216" s="166">
        <f>C201+C202+C203+C204+C206+C207+C209+C211+C212+C214+C215</f>
        <v>2400000</v>
      </c>
      <c r="D216"/>
      <c r="E216"/>
      <c r="F216"/>
      <c r="G216"/>
    </row>
    <row r="217" spans="1:7" ht="24.6" customHeight="1" x14ac:dyDescent="0.3">
      <c r="B217"/>
      <c r="C217"/>
      <c r="D217"/>
      <c r="E217"/>
      <c r="F217"/>
      <c r="G217"/>
    </row>
    <row r="218" spans="1:7" ht="24.6" customHeight="1" x14ac:dyDescent="0.3">
      <c r="B218"/>
      <c r="C218"/>
      <c r="D218"/>
      <c r="E218"/>
      <c r="F218"/>
      <c r="G218"/>
    </row>
    <row r="219" spans="1:7" ht="24.6" customHeight="1" x14ac:dyDescent="0.3">
      <c r="A219" s="288" t="s">
        <v>52</v>
      </c>
      <c r="B219" s="288"/>
      <c r="C219" s="288"/>
      <c r="D219" s="288"/>
      <c r="E219"/>
      <c r="F219"/>
      <c r="G219"/>
    </row>
    <row r="220" spans="1:7" ht="24.6" customHeight="1" thickBot="1" x14ac:dyDescent="0.35">
      <c r="B220"/>
      <c r="C220"/>
      <c r="D220"/>
      <c r="E220"/>
      <c r="F220"/>
      <c r="G220"/>
    </row>
    <row r="221" spans="1:7" ht="24.6" customHeight="1" thickBot="1" x14ac:dyDescent="0.35">
      <c r="A221" s="139" t="s">
        <v>53</v>
      </c>
      <c r="B221" s="143" t="s">
        <v>54</v>
      </c>
      <c r="C221" s="143" t="s">
        <v>55</v>
      </c>
      <c r="D221" s="139" t="s">
        <v>56</v>
      </c>
      <c r="E221"/>
      <c r="F221"/>
      <c r="G221"/>
    </row>
    <row r="222" spans="1:7" ht="24.6" customHeight="1" thickBot="1" x14ac:dyDescent="0.35">
      <c r="A222" s="13" t="s">
        <v>190</v>
      </c>
      <c r="B222" s="91">
        <f>B128</f>
        <v>1761540</v>
      </c>
      <c r="C222" s="64">
        <v>0.1</v>
      </c>
      <c r="D222" s="92">
        <f>B222*C222</f>
        <v>176154</v>
      </c>
      <c r="E222"/>
      <c r="F222"/>
      <c r="G222"/>
    </row>
    <row r="223" spans="1:7" ht="24.6" customHeight="1" thickBot="1" x14ac:dyDescent="0.35">
      <c r="A223" s="13" t="s">
        <v>32</v>
      </c>
      <c r="B223" s="98">
        <f>B118</f>
        <v>11750</v>
      </c>
      <c r="C223" s="65">
        <v>1</v>
      </c>
      <c r="D223" s="92">
        <f>B223*C223</f>
        <v>11750</v>
      </c>
      <c r="E223"/>
      <c r="F223"/>
      <c r="G223"/>
    </row>
    <row r="224" spans="1:7" ht="24.6" customHeight="1" thickBot="1" x14ac:dyDescent="0.35">
      <c r="A224" s="163" t="s">
        <v>33</v>
      </c>
      <c r="B224" s="167">
        <f>B223+B222</f>
        <v>1773290</v>
      </c>
      <c r="C224" s="168"/>
      <c r="D224" s="167">
        <f t="shared" ref="D224" si="24">D223+D222</f>
        <v>187904</v>
      </c>
      <c r="E224"/>
      <c r="F224"/>
      <c r="G224"/>
    </row>
    <row r="225" spans="1:7" ht="24.6" customHeight="1" x14ac:dyDescent="0.3">
      <c r="B225"/>
      <c r="C225"/>
      <c r="D225"/>
      <c r="E225"/>
      <c r="F225"/>
      <c r="G225"/>
    </row>
    <row r="226" spans="1:7" ht="24.6" customHeight="1" x14ac:dyDescent="0.3">
      <c r="A226" s="278" t="s">
        <v>311</v>
      </c>
      <c r="B226" s="278"/>
      <c r="C226" s="278"/>
      <c r="D226" s="278"/>
      <c r="E226"/>
      <c r="F226"/>
      <c r="G226"/>
    </row>
    <row r="227" spans="1:7" ht="24.6" customHeight="1" thickBot="1" x14ac:dyDescent="0.35">
      <c r="B227"/>
      <c r="C227"/>
      <c r="D227"/>
      <c r="E227"/>
      <c r="F227"/>
      <c r="G227"/>
    </row>
    <row r="228" spans="1:7" ht="24.6" customHeight="1" thickBot="1" x14ac:dyDescent="0.35">
      <c r="A228" s="212" t="s">
        <v>312</v>
      </c>
      <c r="B228" s="212" t="s">
        <v>313</v>
      </c>
      <c r="C228" s="212" t="s">
        <v>314</v>
      </c>
      <c r="D228" s="212" t="s">
        <v>315</v>
      </c>
      <c r="E228"/>
      <c r="F228"/>
      <c r="G228"/>
    </row>
    <row r="229" spans="1:7" ht="24.6" customHeight="1" thickBot="1" x14ac:dyDescent="0.35">
      <c r="A229" s="351" t="s">
        <v>316</v>
      </c>
      <c r="B229" s="352"/>
      <c r="C229" s="352"/>
      <c r="D229" s="353"/>
      <c r="E229"/>
      <c r="F229"/>
      <c r="G229"/>
    </row>
    <row r="230" spans="1:7" ht="24.6" customHeight="1" thickBot="1" x14ac:dyDescent="0.35">
      <c r="A230" s="248" t="s">
        <v>199</v>
      </c>
      <c r="B230" s="247">
        <v>300000</v>
      </c>
      <c r="C230" s="247">
        <f>B230*12</f>
        <v>3600000</v>
      </c>
      <c r="D230" s="249">
        <v>0.75</v>
      </c>
      <c r="E230"/>
      <c r="F230"/>
      <c r="G230"/>
    </row>
    <row r="231" spans="1:7" ht="24.6" customHeight="1" thickBot="1" x14ac:dyDescent="0.35">
      <c r="A231" s="248" t="s">
        <v>206</v>
      </c>
      <c r="B231" s="247">
        <v>150000</v>
      </c>
      <c r="C231" s="247">
        <f t="shared" ref="C231:C235" si="25">B231*12</f>
        <v>1800000</v>
      </c>
      <c r="D231" s="249">
        <v>0.75</v>
      </c>
      <c r="E231"/>
      <c r="F231"/>
      <c r="G231"/>
    </row>
    <row r="232" spans="1:7" ht="24.6" customHeight="1" thickBot="1" x14ac:dyDescent="0.35">
      <c r="A232" s="248" t="s">
        <v>213</v>
      </c>
      <c r="B232" s="247">
        <v>200000</v>
      </c>
      <c r="C232" s="247">
        <f t="shared" si="25"/>
        <v>2400000</v>
      </c>
      <c r="D232" s="249">
        <v>0.75</v>
      </c>
      <c r="E232"/>
      <c r="F232"/>
      <c r="G232"/>
    </row>
    <row r="233" spans="1:7" ht="24.6" customHeight="1" thickBot="1" x14ac:dyDescent="0.35">
      <c r="A233" s="248" t="s">
        <v>220</v>
      </c>
      <c r="B233" s="247">
        <v>180000</v>
      </c>
      <c r="C233" s="247">
        <f t="shared" si="25"/>
        <v>2160000</v>
      </c>
      <c r="D233" s="249">
        <v>0.75</v>
      </c>
      <c r="E233"/>
      <c r="F233"/>
      <c r="G233"/>
    </row>
    <row r="234" spans="1:7" ht="24.6" customHeight="1" thickBot="1" x14ac:dyDescent="0.35">
      <c r="A234" s="248" t="s">
        <v>226</v>
      </c>
      <c r="B234" s="247">
        <v>220000</v>
      </c>
      <c r="C234" s="247">
        <f t="shared" si="25"/>
        <v>2640000</v>
      </c>
      <c r="D234" s="249">
        <v>0.75</v>
      </c>
      <c r="E234"/>
      <c r="F234"/>
      <c r="G234"/>
    </row>
    <row r="235" spans="1:7" ht="24.6" customHeight="1" thickBot="1" x14ac:dyDescent="0.35">
      <c r="A235" s="248" t="s">
        <v>232</v>
      </c>
      <c r="B235" s="247">
        <v>200000</v>
      </c>
      <c r="C235" s="247">
        <f t="shared" si="25"/>
        <v>2400000</v>
      </c>
      <c r="D235" s="249">
        <v>0.75</v>
      </c>
      <c r="E235"/>
      <c r="F235"/>
      <c r="G235"/>
    </row>
    <row r="236" spans="1:7" ht="24.6" customHeight="1" thickBot="1" x14ac:dyDescent="0.35">
      <c r="A236" s="250" t="s">
        <v>317</v>
      </c>
      <c r="B236" s="251">
        <f>SUM(B230:B235)</f>
        <v>1250000</v>
      </c>
      <c r="C236" s="251">
        <f>SUM(C230:C235)</f>
        <v>15000000</v>
      </c>
      <c r="D236" s="252"/>
      <c r="E236"/>
      <c r="F236"/>
      <c r="G236"/>
    </row>
    <row r="237" spans="1:7" ht="24.6" customHeight="1" thickBot="1" x14ac:dyDescent="0.35">
      <c r="A237"/>
      <c r="B237"/>
      <c r="C237"/>
      <c r="D237"/>
      <c r="E237"/>
      <c r="F237"/>
      <c r="G237"/>
    </row>
    <row r="238" spans="1:7" ht="25.2" customHeight="1" thickBot="1" x14ac:dyDescent="0.35">
      <c r="A238" s="282" t="s">
        <v>57</v>
      </c>
      <c r="B238" s="283"/>
      <c r="C238" s="283"/>
      <c r="D238" s="284"/>
      <c r="E238"/>
      <c r="F238"/>
      <c r="G238"/>
    </row>
    <row r="239" spans="1:7" ht="25.2" customHeight="1" x14ac:dyDescent="0.3">
      <c r="A239"/>
      <c r="B239"/>
      <c r="C239"/>
      <c r="D239"/>
      <c r="E239"/>
      <c r="F239"/>
      <c r="G239"/>
    </row>
    <row r="240" spans="1:7" ht="25.2" customHeight="1" x14ac:dyDescent="0.3">
      <c r="A240" s="288" t="s">
        <v>58</v>
      </c>
      <c r="B240" s="288"/>
      <c r="C240" s="288"/>
      <c r="D240" s="288"/>
      <c r="E240"/>
      <c r="F240"/>
      <c r="G240"/>
    </row>
    <row r="241" spans="1:7" ht="25.2" customHeight="1" thickBot="1" x14ac:dyDescent="0.35">
      <c r="A241"/>
      <c r="B241"/>
      <c r="C241"/>
      <c r="D241"/>
      <c r="E241"/>
      <c r="F241"/>
      <c r="G241"/>
    </row>
    <row r="242" spans="1:7" ht="25.2" customHeight="1" thickBot="1" x14ac:dyDescent="0.35">
      <c r="A242" s="139" t="s">
        <v>53</v>
      </c>
      <c r="B242" s="143" t="s">
        <v>54</v>
      </c>
      <c r="C242" s="139" t="s">
        <v>59</v>
      </c>
      <c r="D242"/>
      <c r="E242"/>
      <c r="F242"/>
      <c r="G242"/>
    </row>
    <row r="243" spans="1:7" ht="25.2" customHeight="1" thickBot="1" x14ac:dyDescent="0.35">
      <c r="A243" s="13" t="s">
        <v>141</v>
      </c>
      <c r="B243" s="99">
        <f>B222</f>
        <v>1761540</v>
      </c>
      <c r="C243" s="15">
        <f>B243/B245*100%</f>
        <v>0.9933738982343554</v>
      </c>
      <c r="D243"/>
      <c r="E243"/>
      <c r="F243"/>
      <c r="G243"/>
    </row>
    <row r="244" spans="1:7" ht="25.2" customHeight="1" thickBot="1" x14ac:dyDescent="0.35">
      <c r="A244" s="13" t="s">
        <v>32</v>
      </c>
      <c r="B244" s="100">
        <f>B223</f>
        <v>11750</v>
      </c>
      <c r="C244" s="15">
        <f>B244/B245*100%</f>
        <v>6.6261017656446489E-3</v>
      </c>
      <c r="D244"/>
      <c r="E244"/>
      <c r="F244"/>
      <c r="G244"/>
    </row>
    <row r="245" spans="1:7" ht="25.2" customHeight="1" thickBot="1" x14ac:dyDescent="0.35">
      <c r="A245" s="169" t="s">
        <v>33</v>
      </c>
      <c r="B245" s="167">
        <f>B243+B244</f>
        <v>1773290</v>
      </c>
      <c r="C245" s="170">
        <f>C243+C244</f>
        <v>1</v>
      </c>
      <c r="D245"/>
      <c r="E245"/>
      <c r="F245"/>
      <c r="G245"/>
    </row>
    <row r="246" spans="1:7" ht="25.2" customHeight="1" x14ac:dyDescent="0.3">
      <c r="A246"/>
      <c r="B246"/>
      <c r="C246"/>
      <c r="D246"/>
      <c r="E246"/>
      <c r="F246"/>
      <c r="G246"/>
    </row>
    <row r="247" spans="1:7" ht="25.2" customHeight="1" x14ac:dyDescent="0.3">
      <c r="A247" s="288" t="s">
        <v>60</v>
      </c>
      <c r="B247" s="288"/>
      <c r="C247" s="288"/>
      <c r="D247" s="288"/>
      <c r="E247"/>
      <c r="F247"/>
      <c r="G247"/>
    </row>
    <row r="248" spans="1:7" ht="37.950000000000003" customHeight="1" thickBot="1" x14ac:dyDescent="0.35">
      <c r="A248" s="63" t="s">
        <v>61</v>
      </c>
      <c r="B248" s="63"/>
      <c r="C248"/>
      <c r="D248"/>
      <c r="E248"/>
      <c r="F248"/>
      <c r="G248"/>
    </row>
    <row r="249" spans="1:7" ht="25.2" customHeight="1" thickBot="1" x14ac:dyDescent="0.35">
      <c r="A249" s="139" t="s">
        <v>62</v>
      </c>
      <c r="B249" s="143" t="s">
        <v>63</v>
      </c>
      <c r="C249" s="141" t="s">
        <v>64</v>
      </c>
      <c r="D249" s="142" t="s">
        <v>65</v>
      </c>
      <c r="E249"/>
      <c r="F249"/>
      <c r="G249"/>
    </row>
    <row r="250" spans="1:7" ht="25.2" customHeight="1" thickBot="1" x14ac:dyDescent="0.35">
      <c r="A250" s="13" t="s">
        <v>66</v>
      </c>
      <c r="B250" s="91">
        <f>F156</f>
        <v>1471680</v>
      </c>
      <c r="C250" s="91">
        <f>B250/4</f>
        <v>367920</v>
      </c>
      <c r="D250" s="13" t="s">
        <v>67</v>
      </c>
      <c r="E250"/>
      <c r="F250"/>
      <c r="G250"/>
    </row>
    <row r="251" spans="1:7" ht="25.2" customHeight="1" thickBot="1" x14ac:dyDescent="0.35">
      <c r="A251" s="13" t="s">
        <v>68</v>
      </c>
      <c r="B251" s="91">
        <f>C183</f>
        <v>627376</v>
      </c>
      <c r="C251" s="91">
        <f>B251/4</f>
        <v>156844</v>
      </c>
      <c r="D251" s="13" t="s">
        <v>67</v>
      </c>
      <c r="E251"/>
      <c r="F251"/>
      <c r="G251"/>
    </row>
    <row r="252" spans="1:7" ht="25.2" customHeight="1" thickBot="1" x14ac:dyDescent="0.35">
      <c r="A252" s="13" t="s">
        <v>195</v>
      </c>
      <c r="B252" s="91">
        <f>C194</f>
        <v>45838</v>
      </c>
      <c r="C252" s="91">
        <f>B252/4</f>
        <v>11459.5</v>
      </c>
      <c r="D252" s="13" t="s">
        <v>67</v>
      </c>
      <c r="E252"/>
      <c r="F252"/>
      <c r="G252"/>
    </row>
    <row r="253" spans="1:7" ht="25.2" customHeight="1" thickBot="1" x14ac:dyDescent="0.35">
      <c r="A253" s="13" t="s">
        <v>69</v>
      </c>
      <c r="B253" s="91">
        <f>C216</f>
        <v>2400000</v>
      </c>
      <c r="C253" s="91">
        <f t="shared" ref="C253:C254" si="26">B253/4</f>
        <v>600000</v>
      </c>
      <c r="D253" s="13" t="s">
        <v>67</v>
      </c>
      <c r="E253"/>
      <c r="F253"/>
      <c r="G253"/>
    </row>
    <row r="254" spans="1:7" ht="25.2" customHeight="1" thickBot="1" x14ac:dyDescent="0.35">
      <c r="A254" s="13" t="s">
        <v>70</v>
      </c>
      <c r="B254" s="91">
        <f>F143</f>
        <v>248400</v>
      </c>
      <c r="C254" s="91">
        <f t="shared" si="26"/>
        <v>62100</v>
      </c>
      <c r="D254" s="13" t="s">
        <v>67</v>
      </c>
      <c r="E254"/>
      <c r="F254"/>
      <c r="G254"/>
    </row>
    <row r="255" spans="1:7" ht="25.2" customHeight="1" thickBot="1" x14ac:dyDescent="0.35">
      <c r="A255" s="13" t="s">
        <v>71</v>
      </c>
      <c r="B255" s="91">
        <f>E46</f>
        <v>690000</v>
      </c>
      <c r="C255" s="91">
        <f>B255/4</f>
        <v>172500</v>
      </c>
      <c r="D255" s="13" t="s">
        <v>67</v>
      </c>
      <c r="E255"/>
      <c r="F255"/>
      <c r="G255"/>
    </row>
    <row r="256" spans="1:7" ht="25.2" customHeight="1" thickBot="1" x14ac:dyDescent="0.35">
      <c r="A256" s="171" t="s">
        <v>175</v>
      </c>
      <c r="B256" s="172">
        <f>SUM(B250:B255)</f>
        <v>5483294</v>
      </c>
      <c r="C256" s="172">
        <f>SUM(C250:C255)</f>
        <v>1370823.5</v>
      </c>
      <c r="D256" s="173"/>
      <c r="E256"/>
      <c r="F256"/>
      <c r="G256"/>
    </row>
    <row r="257" spans="1:7" ht="25.2" customHeight="1" x14ac:dyDescent="0.3">
      <c r="A257"/>
      <c r="B257"/>
      <c r="C257"/>
      <c r="D257"/>
      <c r="E257"/>
      <c r="F257"/>
      <c r="G257"/>
    </row>
    <row r="258" spans="1:7" ht="25.2" customHeight="1" x14ac:dyDescent="0.3">
      <c r="A258" s="288" t="s">
        <v>73</v>
      </c>
      <c r="B258" s="288"/>
      <c r="C258" s="288"/>
      <c r="D258" s="288"/>
      <c r="E258"/>
      <c r="F258"/>
      <c r="G258"/>
    </row>
    <row r="259" spans="1:7" ht="25.2" customHeight="1" thickBot="1" x14ac:dyDescent="0.35">
      <c r="A259"/>
      <c r="B259"/>
      <c r="C259"/>
      <c r="D259"/>
      <c r="E259"/>
      <c r="F259"/>
      <c r="G259"/>
    </row>
    <row r="260" spans="1:7" ht="25.2" customHeight="1" thickBot="1" x14ac:dyDescent="0.35">
      <c r="A260" s="139" t="s">
        <v>74</v>
      </c>
      <c r="B260" s="139" t="s">
        <v>75</v>
      </c>
      <c r="C260"/>
      <c r="D260"/>
      <c r="E260"/>
      <c r="F260"/>
      <c r="G260"/>
    </row>
    <row r="261" spans="1:7" ht="25.2" customHeight="1" thickBot="1" x14ac:dyDescent="0.35">
      <c r="A261" s="13" t="s">
        <v>191</v>
      </c>
      <c r="B261" s="92">
        <f>B243</f>
        <v>1761540</v>
      </c>
      <c r="C261"/>
      <c r="D261"/>
      <c r="E261"/>
      <c r="F261"/>
      <c r="G261"/>
    </row>
    <row r="262" spans="1:7" ht="25.2" customHeight="1" thickBot="1" x14ac:dyDescent="0.35">
      <c r="A262" s="13" t="s">
        <v>32</v>
      </c>
      <c r="B262" s="92">
        <f>B244</f>
        <v>11750</v>
      </c>
      <c r="C262"/>
      <c r="D262"/>
      <c r="E262"/>
      <c r="F262"/>
      <c r="G262"/>
    </row>
    <row r="263" spans="1:7" ht="25.2" customHeight="1" thickBot="1" x14ac:dyDescent="0.35">
      <c r="A263" s="253" t="s">
        <v>76</v>
      </c>
      <c r="B263" s="254">
        <f>B262+B261</f>
        <v>1773290</v>
      </c>
      <c r="C263"/>
      <c r="D263"/>
      <c r="E263"/>
      <c r="F263"/>
      <c r="G263"/>
    </row>
    <row r="264" spans="1:7" ht="25.2" customHeight="1" thickBot="1" x14ac:dyDescent="0.35">
      <c r="A264" s="255" t="s">
        <v>77</v>
      </c>
      <c r="B264" s="256">
        <f>C256</f>
        <v>1370823.5</v>
      </c>
      <c r="C264"/>
      <c r="D264"/>
      <c r="E264"/>
      <c r="F264"/>
      <c r="G264"/>
    </row>
    <row r="265" spans="1:7" ht="25.2" customHeight="1" thickBot="1" x14ac:dyDescent="0.35">
      <c r="A265" s="255" t="s">
        <v>318</v>
      </c>
      <c r="B265" s="256">
        <f>C236</f>
        <v>15000000</v>
      </c>
      <c r="C265"/>
      <c r="D265"/>
      <c r="E265"/>
      <c r="F265"/>
      <c r="G265"/>
    </row>
    <row r="266" spans="1:7" ht="25.2" customHeight="1" thickBot="1" x14ac:dyDescent="0.35">
      <c r="A266" s="171" t="s">
        <v>73</v>
      </c>
      <c r="B266" s="174">
        <f>B263+B264+B265</f>
        <v>18144113.5</v>
      </c>
      <c r="C266"/>
      <c r="D266"/>
      <c r="E266"/>
      <c r="F266"/>
      <c r="G266"/>
    </row>
    <row r="267" spans="1:7" ht="25.2" customHeight="1" x14ac:dyDescent="0.3">
      <c r="A267"/>
      <c r="B267" t="s">
        <v>132</v>
      </c>
      <c r="C267"/>
      <c r="D267"/>
      <c r="E267"/>
      <c r="F267"/>
      <c r="G267"/>
    </row>
    <row r="268" spans="1:7" ht="25.2" customHeight="1" x14ac:dyDescent="0.3">
      <c r="A268"/>
      <c r="B268"/>
      <c r="C268"/>
      <c r="D268"/>
      <c r="E268"/>
      <c r="F268"/>
      <c r="G268"/>
    </row>
    <row r="269" spans="1:7" ht="25.2" customHeight="1" x14ac:dyDescent="0.3">
      <c r="A269"/>
      <c r="B269"/>
      <c r="C269"/>
      <c r="D269"/>
      <c r="E269"/>
      <c r="F269"/>
      <c r="G269"/>
    </row>
    <row r="270" spans="1:7" ht="25.2" customHeight="1" x14ac:dyDescent="0.3">
      <c r="A270"/>
      <c r="B270"/>
      <c r="C270"/>
      <c r="D270"/>
      <c r="E270"/>
      <c r="F270"/>
      <c r="G270"/>
    </row>
    <row r="271" spans="1:7" ht="25.2" customHeight="1" x14ac:dyDescent="0.3">
      <c r="A271"/>
      <c r="B271"/>
      <c r="C271"/>
      <c r="D271"/>
      <c r="E271"/>
      <c r="F271"/>
      <c r="G271"/>
    </row>
    <row r="272" spans="1:7" ht="25.2" customHeight="1" x14ac:dyDescent="0.3">
      <c r="A272"/>
      <c r="B272"/>
      <c r="C272"/>
      <c r="D272"/>
      <c r="E272"/>
      <c r="F272"/>
      <c r="G272"/>
    </row>
    <row r="273" spans="1:10" ht="25.2" customHeight="1" x14ac:dyDescent="0.3">
      <c r="A273"/>
      <c r="B273"/>
      <c r="C273"/>
      <c r="D273"/>
      <c r="E273"/>
      <c r="F273"/>
      <c r="G273"/>
    </row>
    <row r="274" spans="1:10" ht="25.2" customHeight="1" x14ac:dyDescent="0.3">
      <c r="A274"/>
      <c r="B274"/>
      <c r="C274"/>
      <c r="D274"/>
      <c r="E274"/>
      <c r="F274"/>
      <c r="G274"/>
    </row>
    <row r="275" spans="1:10" ht="25.2" customHeight="1" x14ac:dyDescent="0.3">
      <c r="A275"/>
      <c r="B275"/>
      <c r="C275"/>
      <c r="D275"/>
      <c r="E275"/>
      <c r="F275"/>
      <c r="G275"/>
    </row>
    <row r="276" spans="1:10" ht="25.2" customHeight="1" x14ac:dyDescent="0.3">
      <c r="A276"/>
      <c r="B276"/>
      <c r="C276"/>
      <c r="D276"/>
      <c r="E276"/>
      <c r="F276"/>
      <c r="G276"/>
    </row>
    <row r="277" spans="1:10" ht="25.2" customHeight="1" x14ac:dyDescent="0.3">
      <c r="A277"/>
      <c r="B277"/>
      <c r="C277"/>
      <c r="D277"/>
      <c r="E277"/>
      <c r="F277"/>
      <c r="G277"/>
    </row>
    <row r="278" spans="1:10" ht="25.2" customHeight="1" x14ac:dyDescent="0.3">
      <c r="A278"/>
      <c r="B278"/>
      <c r="C278"/>
      <c r="D278"/>
      <c r="E278"/>
      <c r="F278"/>
      <c r="G278"/>
    </row>
    <row r="279" spans="1:10" ht="25.2" customHeight="1" x14ac:dyDescent="0.3">
      <c r="A279" s="288" t="s">
        <v>192</v>
      </c>
      <c r="B279" s="288"/>
      <c r="C279" s="288"/>
      <c r="D279" s="288"/>
      <c r="E279" s="288"/>
      <c r="F279" s="288"/>
      <c r="G279"/>
    </row>
    <row r="280" spans="1:10" ht="25.2" customHeight="1" thickBot="1" x14ac:dyDescent="0.35">
      <c r="A280"/>
      <c r="B280"/>
      <c r="C280"/>
      <c r="D280"/>
      <c r="E280"/>
      <c r="F280"/>
      <c r="G280"/>
    </row>
    <row r="281" spans="1:10" ht="32.4" customHeight="1" thickBot="1" x14ac:dyDescent="0.35">
      <c r="A281" s="257" t="s">
        <v>319</v>
      </c>
      <c r="B281" s="257" t="s">
        <v>320</v>
      </c>
      <c r="C281" s="257" t="s">
        <v>321</v>
      </c>
      <c r="D281" s="257" t="s">
        <v>322</v>
      </c>
      <c r="E281" s="257" t="s">
        <v>323</v>
      </c>
      <c r="H281"/>
      <c r="I281"/>
      <c r="J281"/>
    </row>
    <row r="282" spans="1:10" ht="25.2" customHeight="1" thickBot="1" x14ac:dyDescent="0.35">
      <c r="A282" s="13" t="str">
        <f t="shared" ref="A282:A287" si="27">A230</f>
        <v xml:space="preserve">إكسسوارات المباني </v>
      </c>
      <c r="B282" s="92">
        <f t="shared" ref="B282:B287" si="28">B230</f>
        <v>300000</v>
      </c>
      <c r="C282" s="354">
        <v>0.6</v>
      </c>
      <c r="D282" s="258">
        <f>B282*C282+B282</f>
        <v>480000</v>
      </c>
      <c r="E282" s="258">
        <f>D282*12</f>
        <v>5760000</v>
      </c>
      <c r="G282"/>
      <c r="H282"/>
      <c r="I282"/>
      <c r="J282"/>
    </row>
    <row r="283" spans="1:10" ht="25.2" customHeight="1" thickBot="1" x14ac:dyDescent="0.35">
      <c r="A283" s="13" t="str">
        <f t="shared" si="27"/>
        <v xml:space="preserve">عوازل مائية وحرارية </v>
      </c>
      <c r="B283" s="92">
        <f t="shared" si="28"/>
        <v>150000</v>
      </c>
      <c r="C283" s="355"/>
      <c r="D283" s="258">
        <f>B283*C282+B283</f>
        <v>240000</v>
      </c>
      <c r="E283" s="258">
        <f t="shared" ref="E283:E286" si="29">D283*12</f>
        <v>2880000</v>
      </c>
      <c r="G283"/>
      <c r="H283"/>
      <c r="I283"/>
      <c r="J283"/>
    </row>
    <row r="284" spans="1:10" ht="25.2" customHeight="1" thickBot="1" x14ac:dyDescent="0.35">
      <c r="A284" s="13" t="str">
        <f t="shared" si="27"/>
        <v xml:space="preserve">أدوات صحية </v>
      </c>
      <c r="B284" s="92">
        <f t="shared" si="28"/>
        <v>200000</v>
      </c>
      <c r="C284" s="355"/>
      <c r="D284" s="258">
        <f>B284*C282+B284</f>
        <v>320000</v>
      </c>
      <c r="E284" s="258">
        <f t="shared" si="29"/>
        <v>3840000</v>
      </c>
      <c r="G284"/>
      <c r="H284"/>
      <c r="I284"/>
      <c r="J284"/>
    </row>
    <row r="285" spans="1:10" ht="25.2" customHeight="1" thickBot="1" x14ac:dyDescent="0.35">
      <c r="A285" s="13" t="str">
        <f t="shared" si="27"/>
        <v xml:space="preserve">معالجات خرسانية </v>
      </c>
      <c r="B285" s="92">
        <f t="shared" si="28"/>
        <v>180000</v>
      </c>
      <c r="C285" s="355"/>
      <c r="D285" s="258">
        <f>B285*C282+B285</f>
        <v>288000</v>
      </c>
      <c r="E285" s="258">
        <f t="shared" si="29"/>
        <v>3456000</v>
      </c>
      <c r="G285"/>
      <c r="H285"/>
      <c r="I285"/>
      <c r="J285"/>
    </row>
    <row r="286" spans="1:10" ht="25.2" customHeight="1" thickBot="1" x14ac:dyDescent="0.35">
      <c r="A286" s="13" t="str">
        <f t="shared" si="27"/>
        <v xml:space="preserve">مواد تشطيب </v>
      </c>
      <c r="B286" s="92">
        <f t="shared" si="28"/>
        <v>220000</v>
      </c>
      <c r="C286" s="355"/>
      <c r="D286" s="258">
        <f>B286*C282+B286</f>
        <v>352000</v>
      </c>
      <c r="E286" s="258">
        <f t="shared" si="29"/>
        <v>4224000</v>
      </c>
      <c r="G286"/>
      <c r="H286"/>
      <c r="I286"/>
      <c r="J286"/>
    </row>
    <row r="287" spans="1:10" ht="25.2" customHeight="1" thickBot="1" x14ac:dyDescent="0.35">
      <c r="A287" s="13" t="str">
        <f t="shared" si="27"/>
        <v xml:space="preserve">أدوات سباكة </v>
      </c>
      <c r="B287" s="92">
        <f>B235</f>
        <v>200000</v>
      </c>
      <c r="C287" s="356"/>
      <c r="D287" s="258">
        <f>B287*C282+B287</f>
        <v>320000</v>
      </c>
      <c r="E287" s="258">
        <f>D287*12</f>
        <v>3840000</v>
      </c>
      <c r="G287"/>
      <c r="H287"/>
      <c r="I287"/>
      <c r="J287"/>
    </row>
    <row r="288" spans="1:10" ht="25.2" customHeight="1" thickBot="1" x14ac:dyDescent="0.35">
      <c r="A288" s="259" t="s">
        <v>33</v>
      </c>
      <c r="B288" s="261">
        <f>SUM(B282:B287)</f>
        <v>1250000</v>
      </c>
      <c r="C288" s="260"/>
      <c r="D288" s="260">
        <f>SUM(D282:D287)</f>
        <v>2000000</v>
      </c>
      <c r="E288" s="260">
        <f>SUM(E282:E287)</f>
        <v>24000000</v>
      </c>
      <c r="G288"/>
      <c r="H288"/>
      <c r="I288"/>
      <c r="J288"/>
    </row>
    <row r="289" spans="1:1018" ht="25.2" customHeight="1" thickBot="1" x14ac:dyDescent="0.35">
      <c r="A289"/>
      <c r="B289"/>
      <c r="C289"/>
      <c r="D289"/>
      <c r="E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  <c r="AMB289"/>
      <c r="AMC289"/>
      <c r="AMD289"/>
    </row>
    <row r="290" spans="1:1018" ht="25.2" customHeight="1" thickBot="1" x14ac:dyDescent="0.35">
      <c r="A290" s="263" t="s">
        <v>329</v>
      </c>
      <c r="B290" s="357"/>
      <c r="C290" s="358"/>
      <c r="D290" s="359">
        <f>D288/30</f>
        <v>66666.666666666672</v>
      </c>
      <c r="E290" s="360"/>
      <c r="F290" s="361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  <c r="AMB290"/>
      <c r="AMC290"/>
      <c r="AMD290"/>
    </row>
    <row r="291" spans="1:1018" ht="25.2" customHeight="1" x14ac:dyDescent="0.3">
      <c r="A291"/>
      <c r="B291"/>
      <c r="C291"/>
      <c r="D291"/>
      <c r="E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  <c r="AMB291"/>
      <c r="AMC291"/>
      <c r="AMD291"/>
    </row>
    <row r="292" spans="1:1018" ht="25.2" customHeight="1" x14ac:dyDescent="0.3">
      <c r="A292"/>
      <c r="B292"/>
      <c r="C292"/>
      <c r="D292"/>
      <c r="E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  <c r="AMB292"/>
      <c r="AMC292"/>
      <c r="AMD292"/>
    </row>
    <row r="293" spans="1:1018" ht="25.2" customHeight="1" x14ac:dyDescent="0.3">
      <c r="A293" s="278" t="s">
        <v>328</v>
      </c>
      <c r="B293" s="278"/>
      <c r="C293" s="278"/>
      <c r="D293"/>
      <c r="E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  <c r="AMB293"/>
      <c r="AMC293"/>
      <c r="AMD293"/>
    </row>
    <row r="294" spans="1:1018" ht="25.2" customHeight="1" thickBot="1" x14ac:dyDescent="0.35">
      <c r="A294"/>
      <c r="B294"/>
      <c r="C294"/>
      <c r="D294"/>
      <c r="E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  <c r="AMB294"/>
      <c r="AMC294"/>
      <c r="AMD294"/>
    </row>
    <row r="295" spans="1:1018" ht="25.2" customHeight="1" thickBot="1" x14ac:dyDescent="0.35">
      <c r="A295" s="257" t="s">
        <v>325</v>
      </c>
      <c r="B295" s="257" t="s">
        <v>326</v>
      </c>
      <c r="C295" s="257" t="s">
        <v>327</v>
      </c>
      <c r="D295"/>
      <c r="E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  <c r="AMB295"/>
      <c r="AMC295"/>
      <c r="AMD295"/>
    </row>
    <row r="296" spans="1:1018" ht="25.2" customHeight="1" thickBot="1" x14ac:dyDescent="0.35">
      <c r="A296" s="19">
        <v>2025</v>
      </c>
      <c r="B296" s="65">
        <f>B35</f>
        <v>0.75</v>
      </c>
      <c r="C296" s="262">
        <f>E288*B296</f>
        <v>18000000</v>
      </c>
      <c r="D296"/>
      <c r="E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  <c r="AMB296"/>
      <c r="AMC296"/>
      <c r="AMD296"/>
    </row>
    <row r="297" spans="1:1018" ht="25.2" customHeight="1" thickBot="1" x14ac:dyDescent="0.35">
      <c r="A297" s="19">
        <v>2026</v>
      </c>
      <c r="B297" s="65">
        <f>B36</f>
        <v>0.8</v>
      </c>
      <c r="C297" s="262">
        <f>E288*B297</f>
        <v>19200000</v>
      </c>
      <c r="D297"/>
      <c r="E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  <c r="AMB297"/>
      <c r="AMC297"/>
      <c r="AMD297"/>
    </row>
    <row r="298" spans="1:1018" ht="25.2" customHeight="1" thickBot="1" x14ac:dyDescent="0.35">
      <c r="A298" s="19">
        <v>2027</v>
      </c>
      <c r="B298" s="65">
        <f>B37</f>
        <v>0.9</v>
      </c>
      <c r="C298" s="262">
        <f>E288*B298</f>
        <v>21600000</v>
      </c>
      <c r="D298"/>
      <c r="E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  <c r="AMB298"/>
      <c r="AMC298"/>
      <c r="AMD298"/>
    </row>
    <row r="299" spans="1:1018" ht="25.2" customHeight="1" thickBot="1" x14ac:dyDescent="0.35">
      <c r="A299" s="19">
        <v>2028</v>
      </c>
      <c r="B299" s="65">
        <f>B38</f>
        <v>0.95</v>
      </c>
      <c r="C299" s="262">
        <f>E288*B299</f>
        <v>22800000</v>
      </c>
      <c r="D299"/>
      <c r="E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  <c r="AMB299"/>
      <c r="AMC299"/>
      <c r="AMD299"/>
    </row>
    <row r="300" spans="1:1018" ht="25.2" customHeight="1" thickBot="1" x14ac:dyDescent="0.35">
      <c r="A300" s="19">
        <v>2029</v>
      </c>
      <c r="B300" s="65">
        <f>B39</f>
        <v>1</v>
      </c>
      <c r="C300" s="262">
        <f>E288*B300</f>
        <v>24000000</v>
      </c>
      <c r="D300"/>
      <c r="E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  <c r="AMB300"/>
      <c r="AMC300"/>
      <c r="AMD300"/>
    </row>
    <row r="301" spans="1:1018" ht="25.2" customHeight="1" x14ac:dyDescent="0.3">
      <c r="A301"/>
      <c r="B301"/>
      <c r="C301"/>
      <c r="D301"/>
      <c r="E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  <c r="AMB301"/>
      <c r="AMC301"/>
      <c r="AMD301"/>
    </row>
    <row r="302" spans="1:1018" ht="25.2" customHeight="1" x14ac:dyDescent="0.3">
      <c r="A302"/>
      <c r="B302"/>
      <c r="C302"/>
      <c r="D302"/>
      <c r="E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  <c r="AMB302"/>
      <c r="AMC302"/>
      <c r="AMD302"/>
    </row>
    <row r="303" spans="1:1018" ht="25.2" customHeight="1" x14ac:dyDescent="0.3">
      <c r="A303"/>
      <c r="B303"/>
      <c r="C303"/>
      <c r="D303"/>
      <c r="E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  <c r="AMB303"/>
      <c r="AMC303"/>
      <c r="AMD303"/>
    </row>
    <row r="304" spans="1:1018" ht="25.2" customHeight="1" x14ac:dyDescent="0.3">
      <c r="A304"/>
      <c r="B304"/>
      <c r="C304"/>
      <c r="D304"/>
      <c r="E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  <c r="AMB304"/>
      <c r="AMC304"/>
      <c r="AMD304"/>
    </row>
    <row r="305" spans="1:1018" ht="25.2" customHeight="1" x14ac:dyDescent="0.3">
      <c r="A305"/>
      <c r="B305"/>
      <c r="C305"/>
      <c r="D305"/>
      <c r="E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  <c r="AMB305"/>
      <c r="AMC305"/>
      <c r="AMD305"/>
    </row>
    <row r="306" spans="1:1018" ht="25.2" customHeight="1" x14ac:dyDescent="0.3">
      <c r="A306"/>
      <c r="B306"/>
      <c r="C306"/>
      <c r="D306"/>
      <c r="E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  <c r="AMB306"/>
      <c r="AMC306"/>
      <c r="AMD306"/>
    </row>
    <row r="307" spans="1:1018" ht="25.2" customHeight="1" x14ac:dyDescent="0.3">
      <c r="A307"/>
      <c r="B307"/>
      <c r="C307"/>
      <c r="D307"/>
      <c r="E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  <c r="AMB307"/>
      <c r="AMC307"/>
      <c r="AMD307"/>
    </row>
    <row r="308" spans="1:1018" ht="25.2" customHeight="1" x14ac:dyDescent="0.3">
      <c r="A308"/>
      <c r="B308"/>
      <c r="C308"/>
      <c r="D308"/>
      <c r="E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  <c r="AMB308"/>
      <c r="AMC308"/>
      <c r="AMD308"/>
    </row>
    <row r="309" spans="1:1018" ht="25.2" customHeight="1" x14ac:dyDescent="0.3">
      <c r="A309"/>
      <c r="B309"/>
      <c r="C309"/>
      <c r="D309"/>
      <c r="E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  <c r="AMB309"/>
      <c r="AMC309"/>
      <c r="AMD309"/>
    </row>
    <row r="310" spans="1:1018" ht="25.2" customHeight="1" x14ac:dyDescent="0.3">
      <c r="A310"/>
      <c r="B310"/>
      <c r="C310"/>
      <c r="D310"/>
      <c r="E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  <c r="AMB310"/>
      <c r="AMC310"/>
      <c r="AMD310"/>
    </row>
    <row r="311" spans="1:1018" ht="25.2" customHeight="1" x14ac:dyDescent="0.3">
      <c r="A311"/>
      <c r="B311"/>
      <c r="C311"/>
      <c r="D311"/>
      <c r="E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  <c r="AMB311"/>
      <c r="AMC311"/>
      <c r="AMD311"/>
    </row>
    <row r="312" spans="1:1018" ht="25.2" customHeight="1" x14ac:dyDescent="0.3">
      <c r="A312"/>
      <c r="B312"/>
      <c r="C312"/>
      <c r="D312"/>
      <c r="E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  <c r="AMB312"/>
      <c r="AMC312"/>
      <c r="AMD312"/>
    </row>
    <row r="313" spans="1:1018" ht="25.2" customHeight="1" x14ac:dyDescent="0.3">
      <c r="A313"/>
      <c r="B313"/>
      <c r="C313"/>
      <c r="D313"/>
      <c r="E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  <c r="AMB313"/>
      <c r="AMC313"/>
      <c r="AMD313"/>
    </row>
    <row r="314" spans="1:1018" ht="25.2" customHeight="1" x14ac:dyDescent="0.3">
      <c r="A314"/>
      <c r="B314" s="106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  <c r="AMB314"/>
      <c r="AMC314"/>
      <c r="AMD314"/>
    </row>
    <row r="315" spans="1:1018" ht="25.2" customHeight="1" x14ac:dyDescent="0.3">
      <c r="A315" s="278" t="s">
        <v>129</v>
      </c>
      <c r="B315" s="278"/>
      <c r="C315" s="278"/>
      <c r="D315" s="48"/>
      <c r="E315" s="48"/>
      <c r="F315" s="48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  <c r="ALP315"/>
      <c r="ALQ315"/>
      <c r="ALR315"/>
      <c r="ALS315"/>
      <c r="ALT315"/>
      <c r="ALU315"/>
      <c r="ALV315"/>
      <c r="ALW315"/>
      <c r="ALX315"/>
      <c r="ALY315"/>
      <c r="ALZ315"/>
      <c r="AMA315"/>
      <c r="AMB315"/>
      <c r="AMC315"/>
      <c r="AMD315"/>
    </row>
    <row r="316" spans="1:1018" ht="25.2" customHeight="1" thickBot="1" x14ac:dyDescent="0.3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  <c r="AMB316"/>
      <c r="AMC316"/>
      <c r="AMD316"/>
    </row>
    <row r="317" spans="1:1018" ht="25.2" customHeight="1" thickBot="1" x14ac:dyDescent="0.35">
      <c r="A317" s="175" t="s">
        <v>157</v>
      </c>
      <c r="B317" s="176" t="s">
        <v>130</v>
      </c>
      <c r="C317" s="176" t="s">
        <v>8</v>
      </c>
      <c r="D317" s="176" t="s">
        <v>9</v>
      </c>
      <c r="E317" s="176" t="s">
        <v>10</v>
      </c>
      <c r="F317" s="176" t="s">
        <v>11</v>
      </c>
      <c r="G317" s="176" t="s">
        <v>330</v>
      </c>
      <c r="H317"/>
      <c r="I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  <c r="AMB317"/>
      <c r="AMC317"/>
      <c r="AMD317"/>
    </row>
    <row r="318" spans="1:1018" ht="42.6" customHeight="1" thickBot="1" x14ac:dyDescent="0.35">
      <c r="A318" s="177" t="s">
        <v>78</v>
      </c>
      <c r="B318" s="178" t="s">
        <v>6</v>
      </c>
      <c r="C318" s="179">
        <v>0.75</v>
      </c>
      <c r="D318" s="179">
        <v>0.8</v>
      </c>
      <c r="E318" s="179">
        <v>0.9</v>
      </c>
      <c r="F318" s="179">
        <v>0.95</v>
      </c>
      <c r="G318" s="179">
        <v>1</v>
      </c>
      <c r="H318"/>
      <c r="I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  <c r="ALV318"/>
      <c r="ALW318"/>
      <c r="ALX318"/>
      <c r="ALY318"/>
      <c r="ALZ318"/>
      <c r="AMA318"/>
      <c r="AMB318"/>
      <c r="AMC318"/>
      <c r="AMD318"/>
    </row>
    <row r="319" spans="1:1018" ht="25.2" customHeight="1" thickBot="1" x14ac:dyDescent="0.35">
      <c r="A319" s="104" t="str">
        <f t="shared" ref="A319:A324" si="30">A282</f>
        <v xml:space="preserve">إكسسوارات المباني </v>
      </c>
      <c r="B319" s="72" t="s">
        <v>324</v>
      </c>
      <c r="C319" s="101">
        <f>E282*C318</f>
        <v>4320000</v>
      </c>
      <c r="D319" s="101">
        <f>E282*D318</f>
        <v>4608000</v>
      </c>
      <c r="E319" s="101">
        <f>E282*E318</f>
        <v>5184000</v>
      </c>
      <c r="F319" s="101">
        <f>E282*F318</f>
        <v>5472000</v>
      </c>
      <c r="G319" s="101">
        <f>E282*G318</f>
        <v>5760000</v>
      </c>
      <c r="H319"/>
      <c r="I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  <c r="ALV319"/>
      <c r="ALW319"/>
      <c r="ALX319"/>
      <c r="ALY319"/>
      <c r="ALZ319"/>
      <c r="AMA319"/>
      <c r="AMB319"/>
      <c r="AMC319"/>
      <c r="AMD319"/>
    </row>
    <row r="320" spans="1:1018" ht="25.2" customHeight="1" thickBot="1" x14ac:dyDescent="0.35">
      <c r="A320" s="264" t="str">
        <f t="shared" si="30"/>
        <v xml:space="preserve">عوازل مائية وحرارية </v>
      </c>
      <c r="B320" s="265" t="s">
        <v>324</v>
      </c>
      <c r="C320" s="266">
        <f>E283*C318</f>
        <v>2160000</v>
      </c>
      <c r="D320" s="266">
        <f>E283*D318</f>
        <v>2304000</v>
      </c>
      <c r="E320" s="266">
        <f>E283*E318</f>
        <v>2592000</v>
      </c>
      <c r="F320" s="266">
        <f>E283*F318</f>
        <v>2736000</v>
      </c>
      <c r="G320" s="266">
        <f>E283*G318</f>
        <v>2880000</v>
      </c>
      <c r="H320"/>
      <c r="I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  <c r="ALV320"/>
      <c r="ALW320"/>
      <c r="ALX320"/>
      <c r="ALY320"/>
      <c r="ALZ320"/>
      <c r="AMA320"/>
      <c r="AMB320"/>
      <c r="AMC320"/>
      <c r="AMD320"/>
    </row>
    <row r="321" spans="1:1018" ht="25.2" customHeight="1" thickBot="1" x14ac:dyDescent="0.35">
      <c r="A321" s="104" t="str">
        <f t="shared" si="30"/>
        <v xml:space="preserve">أدوات صحية </v>
      </c>
      <c r="B321" s="72" t="s">
        <v>324</v>
      </c>
      <c r="C321" s="101">
        <f>E284*C318</f>
        <v>2880000</v>
      </c>
      <c r="D321" s="101">
        <f>E284*D318</f>
        <v>3072000</v>
      </c>
      <c r="E321" s="101">
        <f>E284*E318</f>
        <v>3456000</v>
      </c>
      <c r="F321" s="101">
        <f>E284*F318</f>
        <v>3648000</v>
      </c>
      <c r="G321" s="101">
        <f>E284*G318</f>
        <v>3840000</v>
      </c>
      <c r="H321"/>
      <c r="I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  <c r="ALV321"/>
      <c r="ALW321"/>
      <c r="ALX321"/>
      <c r="ALY321"/>
      <c r="ALZ321"/>
      <c r="AMA321"/>
      <c r="AMB321"/>
      <c r="AMC321"/>
      <c r="AMD321"/>
    </row>
    <row r="322" spans="1:1018" ht="25.2" customHeight="1" thickBot="1" x14ac:dyDescent="0.35">
      <c r="A322" s="264" t="str">
        <f t="shared" si="30"/>
        <v xml:space="preserve">معالجات خرسانية </v>
      </c>
      <c r="B322" s="265" t="s">
        <v>324</v>
      </c>
      <c r="C322" s="266">
        <f>E285*C318</f>
        <v>2592000</v>
      </c>
      <c r="D322" s="266">
        <f>E285*D318</f>
        <v>2764800</v>
      </c>
      <c r="E322" s="266">
        <f>E285*E318</f>
        <v>3110400</v>
      </c>
      <c r="F322" s="266">
        <f>E285*F318</f>
        <v>3283200</v>
      </c>
      <c r="G322" s="266">
        <f>E285*G318</f>
        <v>3456000</v>
      </c>
      <c r="H322"/>
      <c r="I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  <c r="ALV322"/>
      <c r="ALW322"/>
      <c r="ALX322"/>
      <c r="ALY322"/>
      <c r="ALZ322"/>
      <c r="AMA322"/>
      <c r="AMB322"/>
      <c r="AMC322"/>
      <c r="AMD322"/>
    </row>
    <row r="323" spans="1:1018" ht="25.2" customHeight="1" thickBot="1" x14ac:dyDescent="0.35">
      <c r="A323" s="104" t="str">
        <f t="shared" si="30"/>
        <v xml:space="preserve">مواد تشطيب </v>
      </c>
      <c r="B323" s="72" t="s">
        <v>324</v>
      </c>
      <c r="C323" s="101">
        <f>E286*C318</f>
        <v>3168000</v>
      </c>
      <c r="D323" s="101">
        <f>E286*D318</f>
        <v>3379200</v>
      </c>
      <c r="E323" s="101">
        <f>E286*E318</f>
        <v>3801600</v>
      </c>
      <c r="F323" s="101">
        <f>E286*F318</f>
        <v>4012800</v>
      </c>
      <c r="G323" s="101">
        <f>E286*G318</f>
        <v>4224000</v>
      </c>
      <c r="H323"/>
      <c r="I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  <c r="ALV323"/>
      <c r="ALW323"/>
      <c r="ALX323"/>
      <c r="ALY323"/>
      <c r="ALZ323"/>
      <c r="AMA323"/>
      <c r="AMB323"/>
      <c r="AMC323"/>
      <c r="AMD323"/>
    </row>
    <row r="324" spans="1:1018" ht="25.2" customHeight="1" thickBot="1" x14ac:dyDescent="0.35">
      <c r="A324" s="267" t="str">
        <f t="shared" si="30"/>
        <v xml:space="preserve">أدوات سباكة </v>
      </c>
      <c r="B324" s="265" t="s">
        <v>324</v>
      </c>
      <c r="C324" s="266">
        <f>E287*C318</f>
        <v>2880000</v>
      </c>
      <c r="D324" s="266">
        <f>E287*D318</f>
        <v>3072000</v>
      </c>
      <c r="E324" s="266">
        <f>E287*E318</f>
        <v>3456000</v>
      </c>
      <c r="F324" s="266">
        <f>E287*F318</f>
        <v>3648000</v>
      </c>
      <c r="G324" s="266">
        <f>E287*G318</f>
        <v>3840000</v>
      </c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  <c r="ALV324"/>
      <c r="ALW324"/>
      <c r="ALX324"/>
      <c r="ALY324"/>
      <c r="ALZ324"/>
      <c r="AMA324"/>
      <c r="AMB324"/>
      <c r="AMC324"/>
      <c r="AMD324"/>
    </row>
    <row r="325" spans="1:1018" ht="25.2" customHeight="1" thickBot="1" x14ac:dyDescent="0.35">
      <c r="A325" s="180" t="s">
        <v>193</v>
      </c>
      <c r="B325" s="181"/>
      <c r="C325" s="182">
        <f>SUM(C319:C324)</f>
        <v>18000000</v>
      </c>
      <c r="D325" s="182">
        <f>SUM(D319:D324)</f>
        <v>19200000</v>
      </c>
      <c r="E325" s="182">
        <f>SUM(E319:E324)</f>
        <v>21600000</v>
      </c>
      <c r="F325" s="182">
        <f>SUM(F319:F324)</f>
        <v>22800000</v>
      </c>
      <c r="G325" s="182">
        <f>SUM(G319:G324)</f>
        <v>24000000</v>
      </c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  <c r="ALV325"/>
      <c r="ALW325"/>
      <c r="ALX325"/>
      <c r="ALY325"/>
      <c r="ALZ325"/>
      <c r="AMA325"/>
      <c r="AMB325"/>
      <c r="AMC325"/>
      <c r="AMD325"/>
    </row>
    <row r="326" spans="1:1018" ht="25.2" customHeight="1" x14ac:dyDescent="0.3">
      <c r="A326"/>
      <c r="B326"/>
      <c r="C326"/>
      <c r="D326"/>
      <c r="E326"/>
      <c r="F326"/>
      <c r="G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  <c r="AMB326"/>
      <c r="AMC326"/>
      <c r="AMD326"/>
    </row>
    <row r="327" spans="1:1018" ht="25.2" customHeight="1" x14ac:dyDescent="0.3">
      <c r="A327"/>
      <c r="B327"/>
      <c r="C327"/>
      <c r="D327"/>
      <c r="E327"/>
      <c r="F327"/>
      <c r="G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  <c r="ALV327"/>
      <c r="ALW327"/>
      <c r="ALX327"/>
      <c r="ALY327"/>
      <c r="ALZ327"/>
      <c r="AMA327"/>
      <c r="AMB327"/>
      <c r="AMC327"/>
      <c r="AMD327"/>
    </row>
    <row r="328" spans="1:1018" ht="25.2" customHeight="1" x14ac:dyDescent="0.3">
      <c r="A328" s="278" t="s">
        <v>79</v>
      </c>
      <c r="B328" s="278"/>
      <c r="C328" s="278"/>
      <c r="D328" s="48"/>
      <c r="E328" s="48"/>
      <c r="F328" s="4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  <c r="ALV328"/>
      <c r="ALW328"/>
      <c r="ALX328"/>
      <c r="ALY328"/>
      <c r="ALZ328"/>
      <c r="AMA328"/>
      <c r="AMB328"/>
      <c r="AMC328"/>
      <c r="AMD328"/>
    </row>
    <row r="329" spans="1:1018" ht="25.2" customHeight="1" thickBot="1" x14ac:dyDescent="0.35">
      <c r="A329" s="24"/>
      <c r="B329" s="24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  <c r="ALV329"/>
      <c r="ALW329"/>
      <c r="ALX329"/>
      <c r="ALY329"/>
      <c r="ALZ329"/>
      <c r="AMA329"/>
      <c r="AMB329"/>
      <c r="AMC329"/>
      <c r="AMD329"/>
    </row>
    <row r="330" spans="1:1018" ht="25.2" customHeight="1" thickBot="1" x14ac:dyDescent="0.35">
      <c r="A330" s="139" t="s">
        <v>0</v>
      </c>
      <c r="B330" s="143" t="s">
        <v>8</v>
      </c>
      <c r="C330" s="143" t="s">
        <v>9</v>
      </c>
      <c r="D330" s="143" t="s">
        <v>10</v>
      </c>
      <c r="E330" s="143" t="s">
        <v>11</v>
      </c>
      <c r="F330" s="139" t="s">
        <v>12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  <c r="ALV330"/>
      <c r="ALW330"/>
      <c r="ALX330"/>
      <c r="ALY330"/>
      <c r="ALZ330"/>
      <c r="AMA330"/>
      <c r="AMB330"/>
      <c r="AMC330"/>
      <c r="AMD330"/>
    </row>
    <row r="331" spans="1:1018" ht="25.2" customHeight="1" thickBot="1" x14ac:dyDescent="0.35">
      <c r="A331" s="110" t="s">
        <v>80</v>
      </c>
      <c r="B331" s="111">
        <v>0.75</v>
      </c>
      <c r="C331" s="111">
        <v>0.8</v>
      </c>
      <c r="D331" s="111">
        <v>0.9</v>
      </c>
      <c r="E331" s="111">
        <v>0.95</v>
      </c>
      <c r="F331" s="112">
        <v>1</v>
      </c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  <c r="AMB331"/>
      <c r="AMC331"/>
      <c r="AMD331"/>
    </row>
    <row r="332" spans="1:1018" ht="25.2" customHeight="1" thickBot="1" x14ac:dyDescent="0.35">
      <c r="A332" s="13" t="s">
        <v>158</v>
      </c>
      <c r="B332" s="91">
        <f>F156*B331</f>
        <v>1103760</v>
      </c>
      <c r="C332" s="91">
        <f>F156*C331</f>
        <v>1177344</v>
      </c>
      <c r="D332" s="91">
        <f>F156*D331</f>
        <v>1324512</v>
      </c>
      <c r="E332" s="91">
        <f>F156*E331</f>
        <v>1398096</v>
      </c>
      <c r="F332" s="92">
        <f>F156*F331</f>
        <v>1471680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  <c r="AMB332"/>
      <c r="AMC332"/>
      <c r="AMD332"/>
    </row>
    <row r="333" spans="1:1018" ht="25.2" customHeight="1" thickBot="1" x14ac:dyDescent="0.35">
      <c r="A333" s="110" t="s">
        <v>195</v>
      </c>
      <c r="B333" s="268">
        <f>B252*B331</f>
        <v>34378.5</v>
      </c>
      <c r="C333" s="268">
        <f>B252*C331</f>
        <v>36670.400000000001</v>
      </c>
      <c r="D333" s="268">
        <f>B252*D331</f>
        <v>41254.200000000004</v>
      </c>
      <c r="E333" s="268">
        <f>B252*E331</f>
        <v>43546.1</v>
      </c>
      <c r="F333" s="269">
        <f>B252*F331</f>
        <v>45838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  <c r="ALV333"/>
      <c r="ALW333"/>
      <c r="ALX333"/>
      <c r="ALY333"/>
      <c r="ALZ333"/>
      <c r="AMA333"/>
      <c r="AMB333"/>
      <c r="AMC333"/>
      <c r="AMD333"/>
    </row>
    <row r="334" spans="1:1018" ht="25.2" customHeight="1" thickBot="1" x14ac:dyDescent="0.35">
      <c r="A334" s="13" t="s">
        <v>81</v>
      </c>
      <c r="B334" s="91">
        <f>C183*B331</f>
        <v>470532</v>
      </c>
      <c r="C334" s="91">
        <f>B251*C331</f>
        <v>501900.80000000005</v>
      </c>
      <c r="D334" s="91">
        <f>B251*D331</f>
        <v>564638.4</v>
      </c>
      <c r="E334" s="91">
        <f>B251*E331</f>
        <v>596007.19999999995</v>
      </c>
      <c r="F334" s="92">
        <f>B251*F331</f>
        <v>627376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  <c r="ALV334"/>
      <c r="ALW334"/>
      <c r="ALX334"/>
      <c r="ALY334"/>
      <c r="ALZ334"/>
      <c r="AMA334"/>
      <c r="AMB334"/>
      <c r="AMC334"/>
      <c r="AMD334"/>
    </row>
    <row r="335" spans="1:1018" ht="25.2" customHeight="1" thickBot="1" x14ac:dyDescent="0.35">
      <c r="A335" s="110" t="s">
        <v>69</v>
      </c>
      <c r="B335" s="268">
        <f>C216*B331</f>
        <v>1800000</v>
      </c>
      <c r="C335" s="268">
        <f>B253*C331</f>
        <v>1920000</v>
      </c>
      <c r="D335" s="268">
        <f>B253*D331</f>
        <v>2160000</v>
      </c>
      <c r="E335" s="268">
        <f>B253*E331</f>
        <v>2280000</v>
      </c>
      <c r="F335" s="270">
        <f>B253*F331</f>
        <v>2400000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  <c r="ALV335"/>
      <c r="ALW335"/>
      <c r="ALX335"/>
      <c r="ALY335"/>
      <c r="ALZ335"/>
      <c r="AMA335"/>
      <c r="AMB335"/>
      <c r="AMC335"/>
      <c r="AMD335"/>
    </row>
    <row r="336" spans="1:1018" ht="25.2" customHeight="1" thickBot="1" x14ac:dyDescent="0.35">
      <c r="A336" s="171" t="s">
        <v>82</v>
      </c>
      <c r="B336" s="172">
        <f>B332+B334+B335+B333</f>
        <v>3408670.5</v>
      </c>
      <c r="C336" s="172">
        <f t="shared" ref="C336:F336" si="31">C332+C334+C335+C333</f>
        <v>3635915.1999999997</v>
      </c>
      <c r="D336" s="172">
        <f t="shared" si="31"/>
        <v>4090404.6</v>
      </c>
      <c r="E336" s="172">
        <f t="shared" si="31"/>
        <v>4317649.3</v>
      </c>
      <c r="F336" s="167">
        <f t="shared" si="31"/>
        <v>4544894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  <c r="ALV336"/>
      <c r="ALW336"/>
      <c r="ALX336"/>
      <c r="ALY336"/>
      <c r="ALZ336"/>
      <c r="AMA336"/>
      <c r="AMB336"/>
      <c r="AMC336"/>
      <c r="AMD336"/>
    </row>
    <row r="337" spans="1:1018" ht="25.2" customHeight="1" x14ac:dyDescent="0.3">
      <c r="A337" s="22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  <c r="ALV337"/>
      <c r="ALW337"/>
      <c r="ALX337"/>
      <c r="ALY337"/>
      <c r="ALZ337"/>
      <c r="AMA337"/>
      <c r="AMB337"/>
      <c r="AMC337"/>
      <c r="AMD337"/>
    </row>
    <row r="338" spans="1:1018" ht="25.2" customHeight="1" x14ac:dyDescent="0.3">
      <c r="A338" s="23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  <c r="ALV338"/>
      <c r="ALW338"/>
      <c r="ALX338"/>
      <c r="ALY338"/>
      <c r="ALZ338"/>
      <c r="AMA338"/>
      <c r="AMB338"/>
      <c r="AMC338"/>
      <c r="AMD338"/>
    </row>
    <row r="339" spans="1:1018" ht="25.2" customHeight="1" x14ac:dyDescent="0.3">
      <c r="A339" s="280" t="s">
        <v>83</v>
      </c>
      <c r="B339" s="280"/>
      <c r="C339" s="280"/>
      <c r="D339" s="280"/>
      <c r="E339" s="280"/>
      <c r="F339" s="280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  <c r="ALV339"/>
      <c r="ALW339"/>
      <c r="ALX339"/>
      <c r="ALY339"/>
      <c r="ALZ339"/>
      <c r="AMA339"/>
      <c r="AMB339"/>
      <c r="AMC339"/>
      <c r="AMD339"/>
    </row>
    <row r="340" spans="1:1018" ht="25.2" customHeight="1" thickBot="1" x14ac:dyDescent="0.3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  <c r="ALV340"/>
      <c r="ALW340"/>
      <c r="ALX340"/>
      <c r="ALY340"/>
      <c r="ALZ340"/>
      <c r="AMA340"/>
      <c r="AMB340"/>
      <c r="AMC340"/>
      <c r="AMD340"/>
    </row>
    <row r="341" spans="1:1018" ht="25.2" customHeight="1" thickBot="1" x14ac:dyDescent="0.35">
      <c r="A341" s="142" t="s">
        <v>84</v>
      </c>
      <c r="B341" s="141" t="s">
        <v>8</v>
      </c>
      <c r="C341" s="141" t="s">
        <v>9</v>
      </c>
      <c r="D341" s="141" t="s">
        <v>10</v>
      </c>
      <c r="E341" s="141" t="s">
        <v>11</v>
      </c>
      <c r="F341" s="142" t="s">
        <v>12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  <c r="ALV341"/>
      <c r="ALW341"/>
      <c r="ALX341"/>
      <c r="ALY341"/>
      <c r="ALZ341"/>
      <c r="AMA341"/>
      <c r="AMB341"/>
      <c r="AMC341"/>
      <c r="AMD341"/>
    </row>
    <row r="342" spans="1:1018" ht="25.2" customHeight="1" thickBot="1" x14ac:dyDescent="0.35">
      <c r="A342" s="25" t="s">
        <v>85</v>
      </c>
      <c r="B342" s="113">
        <f>F143</f>
        <v>248400</v>
      </c>
      <c r="C342" s="113">
        <f>F143</f>
        <v>248400</v>
      </c>
      <c r="D342" s="113">
        <f>F143</f>
        <v>248400</v>
      </c>
      <c r="E342" s="113">
        <f>D342</f>
        <v>248400</v>
      </c>
      <c r="F342" s="114">
        <f>E342</f>
        <v>248400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  <c r="ALV342"/>
      <c r="ALW342"/>
      <c r="ALX342"/>
      <c r="ALY342"/>
      <c r="ALZ342"/>
      <c r="AMA342"/>
      <c r="AMB342"/>
      <c r="AMC342"/>
      <c r="AMD342"/>
    </row>
    <row r="343" spans="1:1018" ht="25.2" customHeight="1" thickBot="1" x14ac:dyDescent="0.35">
      <c r="A343" s="110" t="s">
        <v>53</v>
      </c>
      <c r="B343" s="268">
        <f>D224</f>
        <v>187904</v>
      </c>
      <c r="C343" s="268">
        <f>D224</f>
        <v>187904</v>
      </c>
      <c r="D343" s="268">
        <f>C343</f>
        <v>187904</v>
      </c>
      <c r="E343" s="268">
        <f t="shared" ref="E343:F343" si="32">D343</f>
        <v>187904</v>
      </c>
      <c r="F343" s="270">
        <f t="shared" si="32"/>
        <v>187904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  <c r="ALV343"/>
      <c r="ALW343"/>
      <c r="ALX343"/>
      <c r="ALY343"/>
      <c r="ALZ343"/>
      <c r="AMA343"/>
      <c r="AMB343"/>
      <c r="AMC343"/>
      <c r="AMD343"/>
    </row>
    <row r="344" spans="1:1018" ht="25.2" customHeight="1" thickBot="1" x14ac:dyDescent="0.35">
      <c r="A344" s="14" t="s">
        <v>86</v>
      </c>
      <c r="B344" s="115">
        <v>2500</v>
      </c>
      <c r="C344" s="115">
        <v>2500</v>
      </c>
      <c r="D344" s="115">
        <v>2500</v>
      </c>
      <c r="E344" s="115">
        <v>2500</v>
      </c>
      <c r="F344" s="108">
        <v>2500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  <c r="ALV344"/>
      <c r="ALW344"/>
      <c r="ALX344"/>
      <c r="ALY344"/>
      <c r="ALZ344"/>
      <c r="AMA344"/>
      <c r="AMB344"/>
      <c r="AMC344"/>
      <c r="AMD344"/>
    </row>
    <row r="345" spans="1:1018" ht="25.2" customHeight="1" thickBot="1" x14ac:dyDescent="0.35">
      <c r="A345" s="110" t="s">
        <v>87</v>
      </c>
      <c r="B345" s="271">
        <f>E46</f>
        <v>690000</v>
      </c>
      <c r="C345" s="271">
        <f>B345</f>
        <v>690000</v>
      </c>
      <c r="D345" s="271">
        <f>C345</f>
        <v>690000</v>
      </c>
      <c r="E345" s="271">
        <f t="shared" ref="E345:F346" si="33">D345</f>
        <v>690000</v>
      </c>
      <c r="F345" s="269">
        <f t="shared" si="33"/>
        <v>690000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  <c r="ALV345"/>
      <c r="ALW345"/>
      <c r="ALX345"/>
      <c r="ALY345"/>
      <c r="ALZ345"/>
      <c r="AMA345"/>
      <c r="AMB345"/>
      <c r="AMC345"/>
      <c r="AMD345"/>
    </row>
    <row r="346" spans="1:1018" ht="25.2" customHeight="1" thickBot="1" x14ac:dyDescent="0.35">
      <c r="A346" s="25" t="s">
        <v>331</v>
      </c>
      <c r="B346" s="115">
        <f>C194</f>
        <v>45838</v>
      </c>
      <c r="C346" s="115">
        <f>B346</f>
        <v>45838</v>
      </c>
      <c r="D346" s="115">
        <f t="shared" ref="D346" si="34">C346</f>
        <v>45838</v>
      </c>
      <c r="E346" s="115">
        <f t="shared" si="33"/>
        <v>45838</v>
      </c>
      <c r="F346" s="108">
        <f t="shared" si="33"/>
        <v>45838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  <c r="ALV346"/>
      <c r="ALW346"/>
      <c r="ALX346"/>
      <c r="ALY346"/>
      <c r="ALZ346"/>
      <c r="AMA346"/>
      <c r="AMB346"/>
      <c r="AMC346"/>
      <c r="AMD346"/>
    </row>
    <row r="347" spans="1:1018" ht="25.2" customHeight="1" thickBot="1" x14ac:dyDescent="0.35">
      <c r="A347" s="169" t="s">
        <v>88</v>
      </c>
      <c r="B347" s="183">
        <f>B342+B343+B344+B345+B346</f>
        <v>1174642</v>
      </c>
      <c r="C347" s="183">
        <f t="shared" ref="C347:F347" si="35">C342+C343+C344+C345+C346</f>
        <v>1174642</v>
      </c>
      <c r="D347" s="183">
        <f t="shared" si="35"/>
        <v>1174642</v>
      </c>
      <c r="E347" s="183">
        <f t="shared" si="35"/>
        <v>1174642</v>
      </c>
      <c r="F347" s="184">
        <f t="shared" si="35"/>
        <v>1174642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  <c r="ALV347"/>
      <c r="ALW347"/>
      <c r="ALX347"/>
      <c r="ALY347"/>
      <c r="ALZ347"/>
      <c r="AMA347"/>
      <c r="AMB347"/>
      <c r="AMC347"/>
      <c r="AMD347"/>
    </row>
    <row r="348" spans="1:1018" ht="25.2" customHeight="1" x14ac:dyDescent="0.3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  <c r="ALV348"/>
      <c r="ALW348"/>
      <c r="ALX348"/>
      <c r="ALY348"/>
      <c r="ALZ348"/>
      <c r="AMA348"/>
      <c r="AMB348"/>
      <c r="AMC348"/>
      <c r="AMD348"/>
    </row>
    <row r="349" spans="1:1018" ht="25.2" customHeight="1" thickBot="1" x14ac:dyDescent="0.35">
      <c r="A349" s="279" t="s">
        <v>89</v>
      </c>
      <c r="B349" s="279"/>
      <c r="C349" s="27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  <c r="ALV349"/>
      <c r="ALW349"/>
      <c r="ALX349"/>
      <c r="ALY349"/>
      <c r="ALZ349"/>
      <c r="AMA349"/>
      <c r="AMB349"/>
      <c r="AMC349"/>
      <c r="AMD349"/>
    </row>
    <row r="350" spans="1:1018" ht="25.2" customHeight="1" thickBot="1" x14ac:dyDescent="0.3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  <c r="ALV350"/>
      <c r="ALW350"/>
      <c r="ALX350"/>
      <c r="ALY350"/>
      <c r="ALZ350"/>
      <c r="AMA350"/>
      <c r="AMB350"/>
      <c r="AMC350"/>
      <c r="AMD350"/>
    </row>
    <row r="351" spans="1:1018" ht="25.2" customHeight="1" thickBot="1" x14ac:dyDescent="0.35">
      <c r="A351" s="307" t="s">
        <v>90</v>
      </c>
      <c r="B351" s="308"/>
      <c r="C351" s="185" t="s">
        <v>8</v>
      </c>
      <c r="D351" s="185" t="s">
        <v>9</v>
      </c>
      <c r="E351" s="185" t="s">
        <v>10</v>
      </c>
      <c r="F351" s="185" t="s">
        <v>11</v>
      </c>
      <c r="G351" s="186" t="s">
        <v>12</v>
      </c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  <c r="ALV351"/>
      <c r="ALW351"/>
      <c r="ALX351"/>
      <c r="ALY351"/>
      <c r="ALZ351"/>
      <c r="AMA351"/>
      <c r="AMB351"/>
      <c r="AMC351"/>
      <c r="AMD351"/>
    </row>
    <row r="352" spans="1:1018" ht="25.2" customHeight="1" thickBot="1" x14ac:dyDescent="0.35">
      <c r="A352" s="276" t="s">
        <v>91</v>
      </c>
      <c r="B352" s="277"/>
      <c r="C352" s="77">
        <f>C318</f>
        <v>0.75</v>
      </c>
      <c r="D352" s="77">
        <f>D318</f>
        <v>0.8</v>
      </c>
      <c r="E352" s="77">
        <f>E318</f>
        <v>0.9</v>
      </c>
      <c r="F352" s="77">
        <f>F318</f>
        <v>0.95</v>
      </c>
      <c r="G352" s="78">
        <f>G318</f>
        <v>1</v>
      </c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  <c r="ALV352"/>
      <c r="ALW352"/>
      <c r="ALX352"/>
      <c r="ALY352"/>
      <c r="ALZ352"/>
      <c r="AMA352"/>
      <c r="AMB352"/>
      <c r="AMC352"/>
      <c r="AMD352"/>
    </row>
    <row r="353" spans="1:1018" ht="25.2" customHeight="1" thickBot="1" x14ac:dyDescent="0.35">
      <c r="A353" s="313" t="s">
        <v>92</v>
      </c>
      <c r="B353" s="314"/>
      <c r="C353" s="116">
        <f>C325</f>
        <v>18000000</v>
      </c>
      <c r="D353" s="116">
        <f>D325</f>
        <v>19200000</v>
      </c>
      <c r="E353" s="116">
        <f>E325</f>
        <v>21600000</v>
      </c>
      <c r="F353" s="116">
        <f>F325</f>
        <v>22800000</v>
      </c>
      <c r="G353" s="117">
        <f>G325</f>
        <v>24000000</v>
      </c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  <c r="ALV353"/>
      <c r="ALW353"/>
      <c r="ALX353"/>
      <c r="ALY353"/>
      <c r="ALZ353"/>
      <c r="AMA353"/>
      <c r="AMB353"/>
      <c r="AMC353"/>
      <c r="AMD353"/>
    </row>
    <row r="354" spans="1:1018" ht="39" customHeight="1" thickBot="1" x14ac:dyDescent="0.35">
      <c r="A354" s="335" t="s">
        <v>142</v>
      </c>
      <c r="B354" s="8" t="s">
        <v>335</v>
      </c>
      <c r="C354" s="79">
        <f>C236*C352</f>
        <v>11250000</v>
      </c>
      <c r="D354" s="79">
        <f>C236*D352</f>
        <v>12000000</v>
      </c>
      <c r="E354" s="79">
        <f>C236*E352</f>
        <v>13500000</v>
      </c>
      <c r="F354" s="79">
        <f>C236*F352</f>
        <v>14250000</v>
      </c>
      <c r="G354" s="80">
        <f>C236*G352</f>
        <v>15000000</v>
      </c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  <c r="ALV354"/>
      <c r="ALW354"/>
      <c r="ALX354"/>
      <c r="ALY354"/>
      <c r="ALZ354"/>
      <c r="AMA354"/>
      <c r="AMB354"/>
      <c r="AMC354"/>
      <c r="AMD354"/>
    </row>
    <row r="355" spans="1:1018" ht="32.4" customHeight="1" thickBot="1" x14ac:dyDescent="0.35">
      <c r="A355" s="335"/>
      <c r="B355" s="8" t="s">
        <v>334</v>
      </c>
      <c r="C355" s="79">
        <f>C353*2%</f>
        <v>360000</v>
      </c>
      <c r="D355" s="79">
        <f t="shared" ref="D355:G355" si="36">D353*2%</f>
        <v>384000</v>
      </c>
      <c r="E355" s="79">
        <f t="shared" si="36"/>
        <v>432000</v>
      </c>
      <c r="F355" s="79">
        <f t="shared" si="36"/>
        <v>456000</v>
      </c>
      <c r="G355" s="80">
        <f t="shared" si="36"/>
        <v>480000</v>
      </c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  <c r="ALV355"/>
      <c r="ALW355"/>
      <c r="ALX355"/>
      <c r="ALY355"/>
      <c r="ALZ355"/>
      <c r="AMA355"/>
      <c r="AMB355"/>
      <c r="AMC355"/>
      <c r="AMD355"/>
    </row>
    <row r="356" spans="1:1018" ht="25.2" customHeight="1" thickBot="1" x14ac:dyDescent="0.35">
      <c r="A356" s="307" t="s">
        <v>94</v>
      </c>
      <c r="B356" s="308"/>
      <c r="C356" s="187">
        <f>C354+C355</f>
        <v>11610000</v>
      </c>
      <c r="D356" s="187">
        <f t="shared" ref="D356:G356" si="37">D354+D355</f>
        <v>12384000</v>
      </c>
      <c r="E356" s="187">
        <f t="shared" si="37"/>
        <v>13932000</v>
      </c>
      <c r="F356" s="187">
        <f t="shared" si="37"/>
        <v>14706000</v>
      </c>
      <c r="G356" s="188">
        <f t="shared" si="37"/>
        <v>15480000</v>
      </c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  <c r="ALV356"/>
      <c r="ALW356"/>
      <c r="ALX356"/>
      <c r="ALY356"/>
      <c r="ALZ356"/>
      <c r="AMA356"/>
      <c r="AMB356"/>
      <c r="AMC356"/>
      <c r="AMD356"/>
    </row>
    <row r="357" spans="1:1018" ht="25.2" customHeight="1" thickBot="1" x14ac:dyDescent="0.35">
      <c r="A357" s="313" t="s">
        <v>95</v>
      </c>
      <c r="B357" s="314"/>
      <c r="C357" s="26">
        <f>C353-C356</f>
        <v>6390000</v>
      </c>
      <c r="D357" s="26">
        <f>D353-D356</f>
        <v>6816000</v>
      </c>
      <c r="E357" s="26">
        <f>E353-E356</f>
        <v>7668000</v>
      </c>
      <c r="F357" s="26">
        <f>F353-F356</f>
        <v>8094000</v>
      </c>
      <c r="G357" s="37">
        <f>G353-G356</f>
        <v>8520000</v>
      </c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  <c r="ALV357"/>
      <c r="ALW357"/>
      <c r="ALX357"/>
      <c r="ALY357"/>
      <c r="ALZ357"/>
      <c r="AMA357"/>
      <c r="AMB357"/>
      <c r="AMC357"/>
      <c r="AMD357"/>
    </row>
    <row r="358" spans="1:1018" ht="25.2" customHeight="1" thickBot="1" x14ac:dyDescent="0.35">
      <c r="A358" s="317" t="s">
        <v>96</v>
      </c>
      <c r="B358" s="318"/>
      <c r="C358" s="190">
        <v>0.55000000000000004</v>
      </c>
      <c r="D358" s="190">
        <v>0.56999999999999995</v>
      </c>
      <c r="E358" s="190">
        <v>0.57999999999999996</v>
      </c>
      <c r="F358" s="190">
        <v>0.57999999999999996</v>
      </c>
      <c r="G358" s="191">
        <v>0.57999999999999996</v>
      </c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  <c r="ALV358"/>
      <c r="ALW358"/>
      <c r="ALX358"/>
      <c r="ALY358"/>
      <c r="ALZ358"/>
      <c r="AMA358"/>
      <c r="AMB358"/>
      <c r="AMC358"/>
      <c r="AMD358"/>
    </row>
    <row r="359" spans="1:1018" ht="25.2" customHeight="1" thickBot="1" x14ac:dyDescent="0.35">
      <c r="A359" s="319" t="s">
        <v>97</v>
      </c>
      <c r="B359" s="8" t="s">
        <v>81</v>
      </c>
      <c r="C359" s="81">
        <f t="shared" ref="C359:G360" si="38">B334</f>
        <v>470532</v>
      </c>
      <c r="D359" s="81">
        <f>C334</f>
        <v>501900.80000000005</v>
      </c>
      <c r="E359" s="81">
        <f t="shared" si="38"/>
        <v>564638.4</v>
      </c>
      <c r="F359" s="81">
        <f t="shared" si="38"/>
        <v>596007.19999999995</v>
      </c>
      <c r="G359" s="82">
        <f t="shared" si="38"/>
        <v>627376</v>
      </c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  <c r="ALV359"/>
      <c r="ALW359"/>
      <c r="ALX359"/>
      <c r="ALY359"/>
      <c r="ALZ359"/>
      <c r="AMA359"/>
      <c r="AMB359"/>
      <c r="AMC359"/>
      <c r="AMD359"/>
    </row>
    <row r="360" spans="1:1018" ht="25.2" customHeight="1" thickBot="1" x14ac:dyDescent="0.35">
      <c r="A360" s="320"/>
      <c r="B360" s="8" t="s">
        <v>69</v>
      </c>
      <c r="C360" s="81">
        <f t="shared" si="38"/>
        <v>1800000</v>
      </c>
      <c r="D360" s="81">
        <f>C335</f>
        <v>1920000</v>
      </c>
      <c r="E360" s="81">
        <f t="shared" si="38"/>
        <v>2160000</v>
      </c>
      <c r="F360" s="81">
        <f t="shared" si="38"/>
        <v>2280000</v>
      </c>
      <c r="G360" s="82">
        <f t="shared" si="38"/>
        <v>2400000</v>
      </c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  <c r="ALV360"/>
      <c r="ALW360"/>
      <c r="ALX360"/>
      <c r="ALY360"/>
      <c r="ALZ360"/>
      <c r="AMA360"/>
      <c r="AMB360"/>
      <c r="AMC360"/>
      <c r="AMD360"/>
    </row>
    <row r="361" spans="1:1018" ht="25.2" customHeight="1" thickBot="1" x14ac:dyDescent="0.35">
      <c r="A361" s="320"/>
      <c r="B361" s="8" t="s">
        <v>176</v>
      </c>
      <c r="C361" s="81">
        <f>B332</f>
        <v>1103760</v>
      </c>
      <c r="D361" s="81">
        <f>C332</f>
        <v>1177344</v>
      </c>
      <c r="E361" s="81">
        <f>D332</f>
        <v>1324512</v>
      </c>
      <c r="F361" s="81">
        <f>E332</f>
        <v>1398096</v>
      </c>
      <c r="G361" s="82">
        <f>F332</f>
        <v>1471680</v>
      </c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  <c r="ALV361"/>
      <c r="ALW361"/>
      <c r="ALX361"/>
      <c r="ALY361"/>
      <c r="ALZ361"/>
      <c r="AMA361"/>
      <c r="AMB361"/>
      <c r="AMC361"/>
      <c r="AMD361"/>
    </row>
    <row r="362" spans="1:1018" ht="25.2" customHeight="1" thickBot="1" x14ac:dyDescent="0.35">
      <c r="A362" s="320"/>
      <c r="B362" s="8" t="s">
        <v>332</v>
      </c>
      <c r="C362" s="81">
        <f t="shared" ref="C362:G362" si="39">B342</f>
        <v>248400</v>
      </c>
      <c r="D362" s="81">
        <f t="shared" si="39"/>
        <v>248400</v>
      </c>
      <c r="E362" s="81">
        <f t="shared" si="39"/>
        <v>248400</v>
      </c>
      <c r="F362" s="81">
        <f t="shared" si="39"/>
        <v>248400</v>
      </c>
      <c r="G362" s="82">
        <f t="shared" si="39"/>
        <v>248400</v>
      </c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  <c r="ALV362"/>
      <c r="ALW362"/>
      <c r="ALX362"/>
      <c r="ALY362"/>
      <c r="ALZ362"/>
      <c r="AMA362"/>
      <c r="AMB362"/>
      <c r="AMC362"/>
      <c r="AMD362"/>
    </row>
    <row r="363" spans="1:1018" ht="25.2" customHeight="1" thickBot="1" x14ac:dyDescent="0.35">
      <c r="A363" s="320"/>
      <c r="B363" s="8" t="s">
        <v>53</v>
      </c>
      <c r="C363" s="81">
        <f t="shared" ref="C363:G363" si="40">B343</f>
        <v>187904</v>
      </c>
      <c r="D363" s="81">
        <f>C343</f>
        <v>187904</v>
      </c>
      <c r="E363" s="81">
        <f t="shared" si="40"/>
        <v>187904</v>
      </c>
      <c r="F363" s="81">
        <f t="shared" si="40"/>
        <v>187904</v>
      </c>
      <c r="G363" s="82">
        <f t="shared" si="40"/>
        <v>187904</v>
      </c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  <c r="ALV363"/>
      <c r="ALW363"/>
      <c r="ALX363"/>
      <c r="ALY363"/>
      <c r="ALZ363"/>
      <c r="AMA363"/>
      <c r="AMB363"/>
      <c r="AMC363"/>
      <c r="AMD363"/>
    </row>
    <row r="364" spans="1:1018" ht="25.2" customHeight="1" thickBot="1" x14ac:dyDescent="0.35">
      <c r="A364" s="320"/>
      <c r="B364" s="8" t="s">
        <v>196</v>
      </c>
      <c r="C364" s="81">
        <f>B333</f>
        <v>34378.5</v>
      </c>
      <c r="D364" s="81">
        <f>C333</f>
        <v>36670.400000000001</v>
      </c>
      <c r="E364" s="81">
        <f>D333</f>
        <v>41254.200000000004</v>
      </c>
      <c r="F364" s="81">
        <f>E333</f>
        <v>43546.1</v>
      </c>
      <c r="G364" s="82">
        <f>F333</f>
        <v>45838</v>
      </c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  <c r="ALV364"/>
      <c r="ALW364"/>
      <c r="ALX364"/>
      <c r="ALY364"/>
      <c r="ALZ364"/>
      <c r="AMA364"/>
      <c r="AMB364"/>
      <c r="AMC364"/>
      <c r="AMD364"/>
    </row>
    <row r="365" spans="1:1018" ht="25.2" customHeight="1" thickBot="1" x14ac:dyDescent="0.35">
      <c r="A365" s="320"/>
      <c r="B365" s="8" t="s">
        <v>86</v>
      </c>
      <c r="C365" s="83">
        <f t="shared" ref="C365:G366" si="41">B344</f>
        <v>2500</v>
      </c>
      <c r="D365" s="81">
        <f t="shared" si="41"/>
        <v>2500</v>
      </c>
      <c r="E365" s="81">
        <f t="shared" si="41"/>
        <v>2500</v>
      </c>
      <c r="F365" s="81">
        <f t="shared" si="41"/>
        <v>2500</v>
      </c>
      <c r="G365" s="82">
        <f t="shared" si="41"/>
        <v>2500</v>
      </c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  <c r="ALV365"/>
      <c r="ALW365"/>
      <c r="ALX365"/>
      <c r="ALY365"/>
      <c r="ALZ365"/>
      <c r="AMA365"/>
      <c r="AMB365"/>
      <c r="AMC365"/>
      <c r="AMD365"/>
    </row>
    <row r="366" spans="1:1018" ht="25.2" customHeight="1" thickBot="1" x14ac:dyDescent="0.35">
      <c r="A366" s="320"/>
      <c r="B366" s="8" t="s">
        <v>87</v>
      </c>
      <c r="C366" s="81">
        <f t="shared" si="41"/>
        <v>690000</v>
      </c>
      <c r="D366" s="81">
        <f t="shared" si="41"/>
        <v>690000</v>
      </c>
      <c r="E366" s="81">
        <f t="shared" si="41"/>
        <v>690000</v>
      </c>
      <c r="F366" s="81">
        <f t="shared" si="41"/>
        <v>690000</v>
      </c>
      <c r="G366" s="80">
        <f t="shared" si="41"/>
        <v>690000</v>
      </c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  <c r="ALV366"/>
      <c r="ALW366"/>
      <c r="ALX366"/>
      <c r="ALY366"/>
      <c r="ALZ366"/>
      <c r="AMA366"/>
      <c r="AMB366"/>
      <c r="AMC366"/>
      <c r="AMD366"/>
    </row>
    <row r="367" spans="1:1018" ht="25.2" customHeight="1" thickBot="1" x14ac:dyDescent="0.35">
      <c r="A367" s="333" t="s">
        <v>88</v>
      </c>
      <c r="B367" s="334"/>
      <c r="C367" s="192">
        <f>SUM(C359:C366)</f>
        <v>4537474.5</v>
      </c>
      <c r="D367" s="192">
        <f>SUM(D359:D366)</f>
        <v>4764719.1999999993</v>
      </c>
      <c r="E367" s="192">
        <f>SUM(E359:E366)</f>
        <v>5219208.6000000006</v>
      </c>
      <c r="F367" s="192">
        <f>SUM(F359:F366)</f>
        <v>5446453.2999999998</v>
      </c>
      <c r="G367" s="193">
        <f>SUM(G359:G366)</f>
        <v>5673698</v>
      </c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  <c r="ALV367"/>
      <c r="ALW367"/>
      <c r="ALX367"/>
      <c r="ALY367"/>
      <c r="ALZ367"/>
      <c r="AMA367"/>
      <c r="AMB367"/>
      <c r="AMC367"/>
      <c r="AMD367"/>
    </row>
    <row r="368" spans="1:1018" ht="25.2" customHeight="1" thickBot="1" x14ac:dyDescent="0.35">
      <c r="A368" s="276" t="s">
        <v>99</v>
      </c>
      <c r="B368" s="277"/>
      <c r="C368" s="81">
        <f>C356+C367</f>
        <v>16147474.5</v>
      </c>
      <c r="D368" s="81">
        <f>D356+D367</f>
        <v>17148719.199999999</v>
      </c>
      <c r="E368" s="81">
        <f>E356+E367</f>
        <v>19151208.600000001</v>
      </c>
      <c r="F368" s="81">
        <f>F356+F367</f>
        <v>20152453.300000001</v>
      </c>
      <c r="G368" s="82">
        <f>G356+G367</f>
        <v>21153698</v>
      </c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  <c r="ALV368"/>
      <c r="ALW368"/>
      <c r="ALX368"/>
      <c r="ALY368"/>
      <c r="ALZ368"/>
      <c r="AMA368"/>
      <c r="AMB368"/>
      <c r="AMC368"/>
      <c r="AMD368"/>
    </row>
    <row r="369" spans="1:1018" ht="34.5" customHeight="1" thickBot="1" x14ac:dyDescent="0.35">
      <c r="A369" s="317" t="s">
        <v>150</v>
      </c>
      <c r="B369" s="318"/>
      <c r="C369" s="196">
        <f>C353-C368</f>
        <v>1852525.5</v>
      </c>
      <c r="D369" s="196">
        <f>D353-D368</f>
        <v>2051280.8000000007</v>
      </c>
      <c r="E369" s="196">
        <f>E353-E368</f>
        <v>2448791.3999999985</v>
      </c>
      <c r="F369" s="196">
        <f>F353-F368</f>
        <v>2647546.6999999993</v>
      </c>
      <c r="G369" s="197">
        <f>G353-G368</f>
        <v>2846302</v>
      </c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  <c r="ALV369"/>
      <c r="ALW369"/>
      <c r="ALX369"/>
      <c r="ALY369"/>
      <c r="ALZ369"/>
      <c r="AMA369"/>
      <c r="AMB369"/>
      <c r="AMC369"/>
      <c r="AMD369"/>
    </row>
    <row r="370" spans="1:1018" ht="25.2" customHeight="1" thickBot="1" x14ac:dyDescent="0.35">
      <c r="A370" s="331" t="s">
        <v>333</v>
      </c>
      <c r="B370" s="332"/>
      <c r="C370" s="79">
        <f>C369*2.5%</f>
        <v>46313.137500000004</v>
      </c>
      <c r="D370" s="79">
        <f t="shared" ref="D370:G370" si="42">D369*2.5%</f>
        <v>51282.020000000019</v>
      </c>
      <c r="E370" s="79">
        <f t="shared" si="42"/>
        <v>61219.784999999967</v>
      </c>
      <c r="F370" s="79">
        <f t="shared" si="42"/>
        <v>66188.667499999981</v>
      </c>
      <c r="G370" s="80">
        <f t="shared" si="42"/>
        <v>71157.55</v>
      </c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  <c r="ALV370"/>
      <c r="ALW370"/>
      <c r="ALX370"/>
      <c r="ALY370"/>
      <c r="ALZ370"/>
      <c r="AMA370"/>
      <c r="AMB370"/>
      <c r="AMC370"/>
      <c r="AMD370"/>
    </row>
    <row r="371" spans="1:1018" ht="25.2" customHeight="1" thickBot="1" x14ac:dyDescent="0.35">
      <c r="A371" s="329" t="s">
        <v>178</v>
      </c>
      <c r="B371" s="330"/>
      <c r="C371" s="194">
        <f>C369-C370</f>
        <v>1806212.3625</v>
      </c>
      <c r="D371" s="194">
        <f t="shared" ref="D371:G371" si="43">D369-D370</f>
        <v>1999998.7800000007</v>
      </c>
      <c r="E371" s="194">
        <f t="shared" si="43"/>
        <v>2387571.6149999984</v>
      </c>
      <c r="F371" s="194">
        <f t="shared" si="43"/>
        <v>2581358.0324999993</v>
      </c>
      <c r="G371" s="195">
        <f t="shared" si="43"/>
        <v>2775144.45</v>
      </c>
      <c r="H371" s="2">
        <f>SUM(C371:G371)</f>
        <v>11550285.239999998</v>
      </c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  <c r="ALV371"/>
      <c r="ALW371"/>
      <c r="ALX371"/>
      <c r="ALY371"/>
      <c r="ALZ371"/>
      <c r="AMA371"/>
      <c r="AMB371"/>
      <c r="AMC371"/>
      <c r="AMD371"/>
    </row>
    <row r="372" spans="1:1018" ht="25.2" customHeight="1" thickBot="1" x14ac:dyDescent="0.35">
      <c r="A372" s="307" t="s">
        <v>336</v>
      </c>
      <c r="B372" s="308"/>
      <c r="C372" s="274">
        <f>C371/H371*100%</f>
        <v>0.15637816079596664</v>
      </c>
      <c r="D372" s="274">
        <f>D371/H371*100%</f>
        <v>0.17315579125905647</v>
      </c>
      <c r="E372" s="274">
        <f>E371/H371*100%</f>
        <v>0.20671105218523578</v>
      </c>
      <c r="F372" s="274">
        <f>F371/H371*100%</f>
        <v>0.22348868264832564</v>
      </c>
      <c r="G372" s="275">
        <f>G371/H371*100%</f>
        <v>0.24026631311141547</v>
      </c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  <c r="ALV372"/>
      <c r="ALW372"/>
      <c r="ALX372"/>
      <c r="ALY372"/>
      <c r="ALZ372"/>
      <c r="AMA372"/>
      <c r="AMB372"/>
      <c r="AMC372"/>
      <c r="AMD372"/>
    </row>
    <row r="373" spans="1:1018" ht="25.2" customHeight="1" x14ac:dyDescent="0.3">
      <c r="A373"/>
      <c r="B373"/>
      <c r="C373"/>
      <c r="D373"/>
      <c r="E373"/>
      <c r="F373"/>
      <c r="G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  <c r="ALV373"/>
      <c r="ALW373"/>
      <c r="ALX373"/>
      <c r="ALY373"/>
      <c r="ALZ373"/>
      <c r="AMA373"/>
      <c r="AMB373"/>
      <c r="AMC373"/>
      <c r="AMD373"/>
    </row>
    <row r="374" spans="1:1018" ht="25.2" customHeight="1" x14ac:dyDescent="0.3">
      <c r="A374" s="280" t="s">
        <v>126</v>
      </c>
      <c r="B374" s="280"/>
      <c r="C374" s="280"/>
      <c r="D374" s="280"/>
      <c r="E374" s="280"/>
      <c r="F374" s="280"/>
      <c r="G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  <c r="ALV374"/>
      <c r="ALW374"/>
      <c r="ALX374"/>
      <c r="ALY374"/>
      <c r="ALZ374"/>
      <c r="AMA374"/>
      <c r="AMB374"/>
      <c r="AMC374"/>
      <c r="AMD374"/>
    </row>
    <row r="375" spans="1:1018" ht="25.2" customHeight="1" thickBot="1" x14ac:dyDescent="0.35">
      <c r="A375"/>
      <c r="B375"/>
      <c r="C375"/>
      <c r="D375"/>
      <c r="E375"/>
      <c r="F375"/>
      <c r="G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  <c r="AMB375"/>
      <c r="AMC375"/>
      <c r="AMD375"/>
    </row>
    <row r="376" spans="1:1018" ht="25.2" customHeight="1" thickBot="1" x14ac:dyDescent="0.35">
      <c r="A376" s="198" t="s">
        <v>4</v>
      </c>
      <c r="B376" s="189" t="s">
        <v>8</v>
      </c>
      <c r="C376" s="189" t="s">
        <v>9</v>
      </c>
      <c r="D376" s="189" t="s">
        <v>10</v>
      </c>
      <c r="E376" s="189" t="s">
        <v>11</v>
      </c>
      <c r="F376" s="198" t="s">
        <v>12</v>
      </c>
      <c r="G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  <c r="ALV376"/>
      <c r="ALW376"/>
      <c r="ALX376"/>
      <c r="ALY376"/>
      <c r="ALZ376"/>
      <c r="AMA376"/>
      <c r="AMB376"/>
      <c r="AMC376"/>
      <c r="AMD376"/>
    </row>
    <row r="377" spans="1:1018" ht="25.2" customHeight="1" thickBot="1" x14ac:dyDescent="0.35">
      <c r="A377" s="52" t="s">
        <v>128</v>
      </c>
      <c r="B377" s="49">
        <f>C371</f>
        <v>1806212.3625</v>
      </c>
      <c r="C377" s="49">
        <f>D371</f>
        <v>1999998.7800000007</v>
      </c>
      <c r="D377" s="49">
        <f>E371</f>
        <v>2387571.6149999984</v>
      </c>
      <c r="E377" s="49">
        <f>F371</f>
        <v>2581358.0324999993</v>
      </c>
      <c r="F377" s="50">
        <f>G371</f>
        <v>2775144.45</v>
      </c>
      <c r="G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  <c r="AMB377"/>
      <c r="AMC377"/>
      <c r="AMD377"/>
    </row>
    <row r="378" spans="1:1018" ht="25.2" customHeight="1" thickBot="1" x14ac:dyDescent="0.35">
      <c r="A378" s="52" t="s">
        <v>131</v>
      </c>
      <c r="B378" s="75">
        <f>C353</f>
        <v>18000000</v>
      </c>
      <c r="C378" s="75">
        <f>D353</f>
        <v>19200000</v>
      </c>
      <c r="D378" s="75">
        <f>E353</f>
        <v>21600000</v>
      </c>
      <c r="E378" s="75">
        <f>F353</f>
        <v>22800000</v>
      </c>
      <c r="F378" s="76">
        <f>G353</f>
        <v>24000000</v>
      </c>
      <c r="G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  <c r="AMB378"/>
      <c r="AMC378"/>
      <c r="AMD378"/>
    </row>
    <row r="379" spans="1:1018" ht="25.2" customHeight="1" thickBot="1" x14ac:dyDescent="0.35">
      <c r="A379" s="210" t="s">
        <v>127</v>
      </c>
      <c r="B379" s="275">
        <f>B377/B378*100%</f>
        <v>0.10034513125</v>
      </c>
      <c r="C379" s="275">
        <f>C377/C378*100%</f>
        <v>0.10416660312500003</v>
      </c>
      <c r="D379" s="275">
        <f t="shared" ref="D379:F379" si="44">D377/D378*100%</f>
        <v>0.11053572291666659</v>
      </c>
      <c r="E379" s="275">
        <f t="shared" si="44"/>
        <v>0.11321745756578944</v>
      </c>
      <c r="F379" s="275">
        <f t="shared" si="44"/>
        <v>0.11563101875000001</v>
      </c>
      <c r="G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  <c r="AMB379"/>
      <c r="AMC379"/>
      <c r="AMD379"/>
    </row>
    <row r="380" spans="1:1018" ht="25.2" customHeight="1" x14ac:dyDescent="0.3">
      <c r="A380"/>
      <c r="B380"/>
      <c r="C380"/>
      <c r="D380"/>
      <c r="E380"/>
      <c r="F380"/>
      <c r="G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  <c r="AMB380"/>
      <c r="AMC380"/>
      <c r="AMD380"/>
    </row>
    <row r="381" spans="1:1018" ht="25.2" customHeight="1" thickBot="1" x14ac:dyDescent="0.35">
      <c r="A381" s="58"/>
      <c r="B381" s="59"/>
      <c r="C381" s="60"/>
      <c r="D381" s="61"/>
      <c r="E381" s="61"/>
      <c r="F381" s="61"/>
      <c r="G381" s="6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  <c r="AMB381"/>
      <c r="AMC381"/>
      <c r="AMD381"/>
    </row>
    <row r="382" spans="1:1018" ht="25.2" customHeight="1" thickBot="1" x14ac:dyDescent="0.35">
      <c r="A382" s="279" t="s">
        <v>100</v>
      </c>
      <c r="B382" s="279"/>
      <c r="C382" s="279"/>
      <c r="D382" s="48"/>
      <c r="E382" s="48"/>
      <c r="F382" s="48"/>
      <c r="G382" s="48"/>
      <c r="H382" s="53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  <c r="AMB382"/>
      <c r="AMC382"/>
      <c r="AMD382"/>
    </row>
    <row r="383" spans="1:1018" ht="25.2" customHeight="1" thickBot="1" x14ac:dyDescent="0.35">
      <c r="A383"/>
      <c r="B383"/>
      <c r="C383"/>
      <c r="D383"/>
      <c r="E383"/>
      <c r="F383"/>
      <c r="G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  <c r="AMB383"/>
      <c r="AMC383"/>
      <c r="AMD383"/>
    </row>
    <row r="384" spans="1:1018" ht="25.2" customHeight="1" thickBot="1" x14ac:dyDescent="0.35">
      <c r="A384" s="317" t="s">
        <v>101</v>
      </c>
      <c r="B384" s="318"/>
      <c r="C384" s="189" t="s">
        <v>102</v>
      </c>
      <c r="D384" s="189" t="s">
        <v>8</v>
      </c>
      <c r="E384" s="189" t="s">
        <v>9</v>
      </c>
      <c r="F384" s="189" t="s">
        <v>10</v>
      </c>
      <c r="G384" s="189" t="s">
        <v>11</v>
      </c>
      <c r="H384" s="198" t="s">
        <v>12</v>
      </c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  <c r="AMB384"/>
      <c r="AMC384"/>
      <c r="AMD384"/>
    </row>
    <row r="385" spans="1:1018" ht="25.2" customHeight="1" thickBot="1" x14ac:dyDescent="0.35">
      <c r="A385" s="327" t="s">
        <v>103</v>
      </c>
      <c r="B385" s="328"/>
      <c r="C385" s="27"/>
      <c r="D385" s="17">
        <f>C371</f>
        <v>1806212.3625</v>
      </c>
      <c r="E385" s="17">
        <f>D371</f>
        <v>1999998.7800000007</v>
      </c>
      <c r="F385" s="17">
        <f>E371</f>
        <v>2387571.6149999984</v>
      </c>
      <c r="G385" s="17">
        <f>F371</f>
        <v>2581358.0324999993</v>
      </c>
      <c r="H385" s="32">
        <f>G371</f>
        <v>2775144.45</v>
      </c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  <c r="AMB385"/>
      <c r="AMC385"/>
      <c r="AMD385"/>
    </row>
    <row r="386" spans="1:1018" ht="25.2" customHeight="1" thickBot="1" x14ac:dyDescent="0.35">
      <c r="A386" s="324" t="s">
        <v>104</v>
      </c>
      <c r="B386" s="18" t="s">
        <v>105</v>
      </c>
      <c r="C386" s="30"/>
      <c r="D386" s="17">
        <f>C343</f>
        <v>187904</v>
      </c>
      <c r="E386" s="17">
        <f>D343</f>
        <v>187904</v>
      </c>
      <c r="F386" s="17">
        <f>E343</f>
        <v>187904</v>
      </c>
      <c r="G386" s="17">
        <f>F343</f>
        <v>187904</v>
      </c>
      <c r="H386" s="33">
        <f>G343</f>
        <v>0</v>
      </c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  <c r="AMB386"/>
      <c r="AMC386"/>
      <c r="AMD386"/>
    </row>
    <row r="387" spans="1:1018" ht="25.2" customHeight="1" thickBot="1" x14ac:dyDescent="0.35">
      <c r="A387" s="325"/>
      <c r="B387" s="18" t="s">
        <v>106</v>
      </c>
      <c r="C387" s="27"/>
      <c r="D387" s="17">
        <f>B164*3%</f>
        <v>51602.400000000001</v>
      </c>
      <c r="E387" s="17">
        <f>D387*10%+D387</f>
        <v>56762.64</v>
      </c>
      <c r="F387" s="17">
        <f t="shared" ref="F387:H387" si="45">E387*10%+E387</f>
        <v>62438.904000000002</v>
      </c>
      <c r="G387" s="17">
        <f t="shared" si="45"/>
        <v>68682.794399999999</v>
      </c>
      <c r="H387" s="32">
        <f t="shared" si="45"/>
        <v>75551.073839999997</v>
      </c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  <c r="AMB387"/>
      <c r="AMC387"/>
      <c r="AMD387"/>
    </row>
    <row r="388" spans="1:1018" ht="25.2" customHeight="1" thickBot="1" x14ac:dyDescent="0.35">
      <c r="A388" s="326"/>
      <c r="B388" s="18" t="s">
        <v>107</v>
      </c>
      <c r="C388" s="17">
        <f>B263</f>
        <v>1773290</v>
      </c>
      <c r="D388" s="28"/>
      <c r="E388" s="17">
        <v>-280154.1640625</v>
      </c>
      <c r="F388" s="17">
        <v>-280154.1640625</v>
      </c>
      <c r="G388" s="17">
        <v>-280154.1640625</v>
      </c>
      <c r="H388" s="32">
        <v>-280154.1640625</v>
      </c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  <c r="AMB388"/>
      <c r="AMC388"/>
      <c r="AMD388"/>
    </row>
    <row r="389" spans="1:1018" ht="25.2" customHeight="1" thickBot="1" x14ac:dyDescent="0.35">
      <c r="A389" s="305" t="s">
        <v>108</v>
      </c>
      <c r="B389" s="306"/>
      <c r="C389" s="199"/>
      <c r="D389" s="199">
        <f>D385-D386-D387</f>
        <v>1566705.9625000001</v>
      </c>
      <c r="E389" s="199">
        <f>+E387+E386+E385</f>
        <v>2244665.4200000009</v>
      </c>
      <c r="F389" s="199">
        <f>+F387+F386+F385</f>
        <v>2637914.5189999985</v>
      </c>
      <c r="G389" s="199">
        <f t="shared" ref="G389:H389" si="46">+G387+G386+G385</f>
        <v>2837944.8268999993</v>
      </c>
      <c r="H389" s="204">
        <f t="shared" si="46"/>
        <v>2850695.5238400004</v>
      </c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  <c r="AMB389"/>
      <c r="AMC389"/>
      <c r="AMD389"/>
    </row>
    <row r="390" spans="1:1018" ht="25.2" customHeight="1" thickBot="1" x14ac:dyDescent="0.35">
      <c r="A390" s="311" t="s">
        <v>109</v>
      </c>
      <c r="B390" s="18" t="s">
        <v>110</v>
      </c>
      <c r="C390" s="17">
        <f>-B263</f>
        <v>-1773290</v>
      </c>
      <c r="D390" s="31">
        <v>0</v>
      </c>
      <c r="E390" s="31">
        <v>0</v>
      </c>
      <c r="F390" s="31">
        <v>0</v>
      </c>
      <c r="G390" s="31">
        <v>0</v>
      </c>
      <c r="H390" s="34">
        <v>0</v>
      </c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  <c r="ALV390"/>
      <c r="ALW390"/>
      <c r="ALX390"/>
      <c r="ALY390"/>
      <c r="ALZ390"/>
      <c r="AMA390"/>
      <c r="AMB390"/>
      <c r="AMC390"/>
      <c r="AMD390"/>
    </row>
    <row r="391" spans="1:1018" ht="25.2" customHeight="1" thickBot="1" x14ac:dyDescent="0.35">
      <c r="A391" s="312"/>
      <c r="B391" s="201" t="s">
        <v>111</v>
      </c>
      <c r="C391" s="199">
        <f>C389+C390</f>
        <v>-1773290</v>
      </c>
      <c r="D391" s="201" t="s">
        <v>132</v>
      </c>
      <c r="E391" s="201">
        <v>0</v>
      </c>
      <c r="F391" s="201">
        <v>0</v>
      </c>
      <c r="G391" s="201">
        <v>0</v>
      </c>
      <c r="H391" s="205">
        <v>0</v>
      </c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  <c r="AMB391"/>
      <c r="AMC391"/>
      <c r="AMD391"/>
    </row>
    <row r="392" spans="1:1018" ht="41.4" customHeight="1" thickBot="1" x14ac:dyDescent="0.35">
      <c r="A392" s="29" t="s">
        <v>112</v>
      </c>
      <c r="B392" s="18" t="s">
        <v>113</v>
      </c>
      <c r="C392" s="17">
        <f>C391</f>
        <v>-1773290</v>
      </c>
      <c r="D392" s="27"/>
      <c r="E392" s="27"/>
      <c r="F392" s="27"/>
      <c r="G392" s="27"/>
      <c r="H392" s="35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  <c r="AMB392"/>
      <c r="AMC392"/>
      <c r="AMD392"/>
    </row>
    <row r="393" spans="1:1018" ht="25.2" customHeight="1" thickBot="1" x14ac:dyDescent="0.35">
      <c r="A393" s="305" t="s">
        <v>114</v>
      </c>
      <c r="B393" s="306"/>
      <c r="C393" s="199">
        <f>C392</f>
        <v>-1773290</v>
      </c>
      <c r="D393" s="199"/>
      <c r="E393" s="199">
        <f>C393</f>
        <v>-1773290</v>
      </c>
      <c r="F393" s="199">
        <f>E393</f>
        <v>-1773290</v>
      </c>
      <c r="G393" s="199">
        <f t="shared" ref="G393:H393" si="47">E393</f>
        <v>-1773290</v>
      </c>
      <c r="H393" s="200">
        <f t="shared" si="47"/>
        <v>-1773290</v>
      </c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  <c r="AMB393"/>
      <c r="AMC393"/>
      <c r="AMD393"/>
    </row>
    <row r="394" spans="1:1018" ht="25.2" customHeight="1" thickBot="1" x14ac:dyDescent="0.35">
      <c r="A394" s="305" t="s">
        <v>115</v>
      </c>
      <c r="B394" s="306"/>
      <c r="C394" s="201" t="s">
        <v>16</v>
      </c>
      <c r="D394" s="199">
        <f>D389-D393</f>
        <v>1566705.9625000001</v>
      </c>
      <c r="E394" s="199">
        <f t="shared" ref="E394:H394" si="48">E389-E393</f>
        <v>4017955.4200000009</v>
      </c>
      <c r="F394" s="199">
        <f t="shared" si="48"/>
        <v>4411204.5189999985</v>
      </c>
      <c r="G394" s="199">
        <f t="shared" si="48"/>
        <v>4611234.8268999998</v>
      </c>
      <c r="H394" s="200">
        <f t="shared" si="48"/>
        <v>4623985.5238400009</v>
      </c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  <c r="AMB394"/>
      <c r="AMC394"/>
      <c r="AMD394"/>
    </row>
    <row r="395" spans="1:1018" ht="25.2" customHeight="1" thickBot="1" x14ac:dyDescent="0.35">
      <c r="A395" s="305" t="s">
        <v>116</v>
      </c>
      <c r="B395" s="306"/>
      <c r="C395" s="202"/>
      <c r="D395" s="203">
        <f>D394-D393</f>
        <v>1566705.9625000001</v>
      </c>
      <c r="E395" s="203">
        <f>E394+E393</f>
        <v>2244665.4200000009</v>
      </c>
      <c r="F395" s="203">
        <f t="shared" ref="F395:H395" si="49">F394+F393</f>
        <v>2637914.5189999985</v>
      </c>
      <c r="G395" s="203">
        <f t="shared" si="49"/>
        <v>2837944.8268999998</v>
      </c>
      <c r="H395" s="200">
        <f t="shared" si="49"/>
        <v>2850695.5238400009</v>
      </c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  <c r="AMB395"/>
      <c r="AMC395"/>
      <c r="AMD395"/>
    </row>
    <row r="396" spans="1:1018" ht="25.2" customHeight="1" thickBot="1" x14ac:dyDescent="0.35">
      <c r="A396" s="307" t="s">
        <v>117</v>
      </c>
      <c r="B396" s="308"/>
      <c r="C396" s="273"/>
      <c r="D396" s="187">
        <f>D395</f>
        <v>1566705.9625000001</v>
      </c>
      <c r="E396" s="187">
        <f>E395</f>
        <v>2244665.4200000009</v>
      </c>
      <c r="F396" s="187">
        <f t="shared" ref="F396:H396" si="50">F395</f>
        <v>2637914.5189999985</v>
      </c>
      <c r="G396" s="187">
        <f t="shared" si="50"/>
        <v>2837944.8268999998</v>
      </c>
      <c r="H396" s="188">
        <f t="shared" si="50"/>
        <v>2850695.5238400009</v>
      </c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  <c r="AMB396"/>
      <c r="AMC396"/>
      <c r="AMD396"/>
    </row>
    <row r="397" spans="1:1018" ht="25.2" customHeight="1" x14ac:dyDescent="0.3">
      <c r="A397"/>
      <c r="B397"/>
      <c r="C397"/>
      <c r="D397"/>
      <c r="E397"/>
      <c r="F397"/>
      <c r="G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  <c r="AMB397"/>
      <c r="AMC397"/>
      <c r="AMD397"/>
    </row>
    <row r="398" spans="1:1018" ht="25.2" customHeight="1" x14ac:dyDescent="0.3">
      <c r="A398" s="286" t="s">
        <v>125</v>
      </c>
      <c r="B398" s="286"/>
      <c r="C398" s="286"/>
      <c r="D398" s="286"/>
      <c r="E398" s="286"/>
      <c r="F398" s="286"/>
      <c r="G398" s="286"/>
      <c r="H398" s="286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  <c r="AMB398"/>
      <c r="AMC398"/>
      <c r="AMD398"/>
    </row>
    <row r="399" spans="1:1018" ht="25.2" customHeight="1" thickBot="1" x14ac:dyDescent="0.35">
      <c r="A399"/>
      <c r="B399"/>
      <c r="C399"/>
      <c r="D399"/>
      <c r="E399"/>
      <c r="F399"/>
      <c r="G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  <c r="AMB399"/>
      <c r="AMC399"/>
      <c r="AMD399"/>
    </row>
    <row r="400" spans="1:1018" ht="25.2" customHeight="1" thickBot="1" x14ac:dyDescent="0.35">
      <c r="A400" s="309" t="s">
        <v>118</v>
      </c>
      <c r="B400" s="310"/>
      <c r="C400" s="206" t="s">
        <v>8</v>
      </c>
      <c r="D400" s="206" t="s">
        <v>9</v>
      </c>
      <c r="E400" s="206" t="s">
        <v>10</v>
      </c>
      <c r="F400" s="206" t="s">
        <v>11</v>
      </c>
      <c r="G400" s="207" t="s">
        <v>12</v>
      </c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  <c r="AMB400"/>
      <c r="AMC400"/>
      <c r="AMD400"/>
    </row>
    <row r="401" spans="1:1018" ht="25.2" customHeight="1" thickBot="1" x14ac:dyDescent="0.35">
      <c r="A401" s="303" t="s">
        <v>91</v>
      </c>
      <c r="B401" s="304"/>
      <c r="C401" s="208">
        <v>0.5</v>
      </c>
      <c r="D401" s="208">
        <v>0.75</v>
      </c>
      <c r="E401" s="208">
        <v>1</v>
      </c>
      <c r="F401" s="208">
        <v>1</v>
      </c>
      <c r="G401" s="209">
        <v>1</v>
      </c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  <c r="AMB401"/>
      <c r="AMC401"/>
      <c r="AMD401"/>
    </row>
    <row r="402" spans="1:1018" ht="25.2" customHeight="1" thickBot="1" x14ac:dyDescent="0.35">
      <c r="A402" s="321" t="s">
        <v>119</v>
      </c>
      <c r="B402" s="16" t="s">
        <v>81</v>
      </c>
      <c r="C402" s="17">
        <f t="shared" ref="C402:G403" si="51">C359</f>
        <v>470532</v>
      </c>
      <c r="D402" s="17">
        <f t="shared" si="51"/>
        <v>501900.80000000005</v>
      </c>
      <c r="E402" s="17">
        <f t="shared" si="51"/>
        <v>564638.4</v>
      </c>
      <c r="F402" s="17">
        <f t="shared" si="51"/>
        <v>596007.19999999995</v>
      </c>
      <c r="G402" s="33">
        <f t="shared" si="51"/>
        <v>627376</v>
      </c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  <c r="AMB402"/>
      <c r="AMC402"/>
      <c r="AMD402"/>
    </row>
    <row r="403" spans="1:1018" ht="25.2" customHeight="1" thickBot="1" x14ac:dyDescent="0.35">
      <c r="A403" s="322"/>
      <c r="B403" s="16" t="s">
        <v>69</v>
      </c>
      <c r="C403" s="17">
        <f t="shared" si="51"/>
        <v>1800000</v>
      </c>
      <c r="D403" s="17">
        <f t="shared" si="51"/>
        <v>1920000</v>
      </c>
      <c r="E403" s="17">
        <f t="shared" si="51"/>
        <v>2160000</v>
      </c>
      <c r="F403" s="17">
        <f t="shared" si="51"/>
        <v>2280000</v>
      </c>
      <c r="G403" s="33">
        <f t="shared" si="51"/>
        <v>2400000</v>
      </c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  <c r="AMB403"/>
      <c r="AMC403"/>
      <c r="AMD403"/>
    </row>
    <row r="404" spans="1:1018" ht="25.2" customHeight="1" thickBot="1" x14ac:dyDescent="0.35">
      <c r="A404" s="322"/>
      <c r="B404" s="16" t="s">
        <v>98</v>
      </c>
      <c r="C404" s="17">
        <f>C354</f>
        <v>11250000</v>
      </c>
      <c r="D404" s="17">
        <f>D354</f>
        <v>12000000</v>
      </c>
      <c r="E404" s="17">
        <f>E354</f>
        <v>13500000</v>
      </c>
      <c r="F404" s="17">
        <f>F354</f>
        <v>14250000</v>
      </c>
      <c r="G404" s="33">
        <f>G354</f>
        <v>15000000</v>
      </c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  <c r="AMB404"/>
      <c r="AMC404"/>
      <c r="AMD404"/>
    </row>
    <row r="405" spans="1:1018" ht="25.2" customHeight="1" thickBot="1" x14ac:dyDescent="0.35">
      <c r="A405" s="322"/>
      <c r="B405" s="16" t="s">
        <v>53</v>
      </c>
      <c r="C405" s="17">
        <f>C363</f>
        <v>187904</v>
      </c>
      <c r="D405" s="17">
        <f>D363</f>
        <v>187904</v>
      </c>
      <c r="E405" s="17">
        <f>E363</f>
        <v>187904</v>
      </c>
      <c r="F405" s="17">
        <f>F363</f>
        <v>187904</v>
      </c>
      <c r="G405" s="33">
        <f>G363</f>
        <v>187904</v>
      </c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  <c r="AMB405"/>
      <c r="AMC405"/>
      <c r="AMD405"/>
    </row>
    <row r="406" spans="1:1018" ht="25.2" customHeight="1" thickBot="1" x14ac:dyDescent="0.35">
      <c r="A406" s="322"/>
      <c r="B406" s="16" t="s">
        <v>86</v>
      </c>
      <c r="C406" s="18" t="s">
        <v>16</v>
      </c>
      <c r="D406" s="17">
        <v>27550</v>
      </c>
      <c r="E406" s="17">
        <v>27550</v>
      </c>
      <c r="F406" s="17">
        <v>27550</v>
      </c>
      <c r="G406" s="33">
        <v>27550</v>
      </c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  <c r="AMB406"/>
      <c r="AMC406"/>
      <c r="AMD406"/>
    </row>
    <row r="407" spans="1:1018" ht="25.2" customHeight="1" thickBot="1" x14ac:dyDescent="0.35">
      <c r="A407" s="322"/>
      <c r="B407" s="16" t="s">
        <v>87</v>
      </c>
      <c r="C407" s="17">
        <f>C366</f>
        <v>690000</v>
      </c>
      <c r="D407" s="17">
        <f>D366</f>
        <v>690000</v>
      </c>
      <c r="E407" s="17">
        <f>E366</f>
        <v>690000</v>
      </c>
      <c r="F407" s="17">
        <f>F366</f>
        <v>690000</v>
      </c>
      <c r="G407" s="33">
        <f>G366</f>
        <v>690000</v>
      </c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  <c r="AMB407"/>
      <c r="AMC407"/>
      <c r="AMD407"/>
    </row>
    <row r="408" spans="1:1018" ht="25.2" customHeight="1" thickBot="1" x14ac:dyDescent="0.35">
      <c r="A408" s="323"/>
      <c r="B408" s="54" t="s">
        <v>120</v>
      </c>
      <c r="C408" s="55">
        <f>SUM(C402:C407)</f>
        <v>14398436</v>
      </c>
      <c r="D408" s="55">
        <f>SUM(D402:D407)</f>
        <v>15327354.800000001</v>
      </c>
      <c r="E408" s="55">
        <f>SUM(E402:E407)</f>
        <v>17130092.399999999</v>
      </c>
      <c r="F408" s="55">
        <f>SUM(F402:F407)</f>
        <v>18031461.199999999</v>
      </c>
      <c r="G408" s="56">
        <f>SUM(G402:G407)</f>
        <v>18932830</v>
      </c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  <c r="AMB408"/>
      <c r="AMC408"/>
      <c r="AMD408"/>
    </row>
    <row r="409" spans="1:1018" ht="25.2" customHeight="1" thickBot="1" x14ac:dyDescent="0.35">
      <c r="A409" s="322" t="s">
        <v>137</v>
      </c>
      <c r="B409" s="16" t="s">
        <v>93</v>
      </c>
      <c r="C409" s="17">
        <f>C354</f>
        <v>11250000</v>
      </c>
      <c r="D409" s="17">
        <f>D354</f>
        <v>12000000</v>
      </c>
      <c r="E409" s="17">
        <f>E354</f>
        <v>13500000</v>
      </c>
      <c r="F409" s="17">
        <f>F354</f>
        <v>14250000</v>
      </c>
      <c r="G409" s="33">
        <f>G354</f>
        <v>15000000</v>
      </c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  <c r="AMB409"/>
      <c r="AMC409"/>
      <c r="AMD409"/>
    </row>
    <row r="410" spans="1:1018" ht="25.2" customHeight="1" thickBot="1" x14ac:dyDescent="0.35">
      <c r="A410" s="322"/>
      <c r="B410" s="102" t="s">
        <v>140</v>
      </c>
      <c r="C410" s="73">
        <v>868000</v>
      </c>
      <c r="D410" s="73">
        <v>1302000</v>
      </c>
      <c r="E410" s="73">
        <v>1736000</v>
      </c>
      <c r="F410" s="73">
        <v>1736000</v>
      </c>
      <c r="G410" s="74">
        <v>1736000</v>
      </c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  <c r="AMB410"/>
      <c r="AMC410"/>
      <c r="AMD410"/>
    </row>
    <row r="411" spans="1:1018" ht="41.4" customHeight="1" thickBot="1" x14ac:dyDescent="0.35">
      <c r="A411" s="323"/>
      <c r="B411" s="54" t="s">
        <v>121</v>
      </c>
      <c r="C411" s="57">
        <f>C410+C409</f>
        <v>12118000</v>
      </c>
      <c r="D411" s="57">
        <f>D410+D409</f>
        <v>13302000</v>
      </c>
      <c r="E411" s="57">
        <f>E410+E409</f>
        <v>15236000</v>
      </c>
      <c r="F411" s="57">
        <f>F410+F409</f>
        <v>15986000</v>
      </c>
      <c r="G411" s="56">
        <f>G410+G409</f>
        <v>16736000</v>
      </c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  <c r="AMB411"/>
      <c r="AMC411"/>
      <c r="AMD411"/>
    </row>
    <row r="412" spans="1:1018" ht="30" customHeight="1" thickBot="1" x14ac:dyDescent="0.35">
      <c r="A412" s="315" t="s">
        <v>2</v>
      </c>
      <c r="B412" s="316"/>
      <c r="C412" s="17">
        <f>C353</f>
        <v>18000000</v>
      </c>
      <c r="D412" s="17">
        <f>D353</f>
        <v>19200000</v>
      </c>
      <c r="E412" s="17">
        <f>E353</f>
        <v>21600000</v>
      </c>
      <c r="F412" s="17">
        <f>F353</f>
        <v>22800000</v>
      </c>
      <c r="G412" s="33">
        <f>G353</f>
        <v>24000000</v>
      </c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  <c r="AMB412"/>
      <c r="AMC412"/>
      <c r="AMD412"/>
    </row>
    <row r="413" spans="1:1018" ht="25.2" customHeight="1" thickBot="1" x14ac:dyDescent="0.35">
      <c r="A413" s="309" t="s">
        <v>122</v>
      </c>
      <c r="B413" s="310"/>
      <c r="C413" s="272">
        <f>C412/(C411+C408)*100%</f>
        <v>0.67882425828267423</v>
      </c>
      <c r="D413" s="272">
        <f t="shared" ref="D413:G413" si="52">D412/(D411+D408)*100%</f>
        <v>0.67064033171994497</v>
      </c>
      <c r="E413" s="272">
        <f t="shared" si="52"/>
        <v>0.66736508482562451</v>
      </c>
      <c r="F413" s="272">
        <f t="shared" si="52"/>
        <v>0.67024402162028474</v>
      </c>
      <c r="G413" s="272">
        <f t="shared" si="52"/>
        <v>0.67285638469218079</v>
      </c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  <c r="AMB413"/>
      <c r="AMC413"/>
      <c r="AMD413"/>
    </row>
    <row r="414" spans="1:1018" ht="25.2" customHeight="1" x14ac:dyDescent="0.3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  <c r="AMB414"/>
      <c r="AMC414"/>
      <c r="AMD414"/>
    </row>
    <row r="415" spans="1:1018" ht="25.2" customHeight="1" x14ac:dyDescent="0.3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  <c r="AMB415"/>
      <c r="AMC415"/>
      <c r="AMD415"/>
    </row>
    <row r="416" spans="1:1018" ht="25.2" customHeight="1" thickBot="1" x14ac:dyDescent="0.35">
      <c r="A416" s="279" t="s">
        <v>133</v>
      </c>
      <c r="B416" s="279"/>
      <c r="C416" s="279"/>
      <c r="D416"/>
      <c r="E416"/>
      <c r="F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  <c r="AMB416"/>
      <c r="AMC416"/>
      <c r="AMD416"/>
    </row>
    <row r="417" spans="1:1018" ht="31.95" customHeight="1" thickBot="1" x14ac:dyDescent="0.3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  <c r="AMB417"/>
      <c r="AMC417"/>
      <c r="AMD417"/>
    </row>
    <row r="418" spans="1:1018" ht="34.200000000000003" customHeight="1" thickBot="1" x14ac:dyDescent="0.35">
      <c r="A418" s="186" t="s">
        <v>4</v>
      </c>
      <c r="B418" s="186" t="s">
        <v>149</v>
      </c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  <c r="AMB418"/>
      <c r="AMC418"/>
      <c r="AMD418"/>
    </row>
    <row r="419" spans="1:1018" ht="28.2" customHeight="1" thickBot="1" x14ac:dyDescent="0.35">
      <c r="A419" s="52" t="s">
        <v>155</v>
      </c>
      <c r="B419" s="123">
        <f>B263</f>
        <v>1773290</v>
      </c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  <c r="AMB419"/>
      <c r="AMC419"/>
      <c r="AMD419"/>
    </row>
    <row r="420" spans="1:1018" ht="33" customHeight="1" thickBot="1" x14ac:dyDescent="0.35">
      <c r="A420" s="52" t="s">
        <v>338</v>
      </c>
      <c r="B420" s="123">
        <f>C256</f>
        <v>1370823.5</v>
      </c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  <c r="AMB420"/>
      <c r="AMC420"/>
      <c r="AMD420"/>
    </row>
    <row r="421" spans="1:1018" ht="33" customHeight="1" thickBot="1" x14ac:dyDescent="0.35">
      <c r="A421" s="52" t="s">
        <v>337</v>
      </c>
      <c r="B421" s="123">
        <f>C236</f>
        <v>15000000</v>
      </c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  <c r="AMB421"/>
      <c r="AMC421"/>
      <c r="AMD421"/>
    </row>
    <row r="422" spans="1:1018" ht="33" customHeight="1" thickBot="1" x14ac:dyDescent="0.35">
      <c r="A422" s="210" t="s">
        <v>177</v>
      </c>
      <c r="B422" s="211">
        <f>B419+B420+B421</f>
        <v>18144113.5</v>
      </c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  <c r="AMB422"/>
      <c r="AMC422"/>
      <c r="AMD422"/>
    </row>
    <row r="423" spans="1:1018" ht="25.95" customHeight="1" thickBot="1" x14ac:dyDescent="0.35">
      <c r="A423" s="52" t="s">
        <v>134</v>
      </c>
      <c r="B423" s="105">
        <f>C353</f>
        <v>18000000</v>
      </c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  <c r="AMB423"/>
      <c r="AMC423"/>
      <c r="AMD423"/>
    </row>
    <row r="424" spans="1:1018" ht="30" customHeight="1" thickBot="1" x14ac:dyDescent="0.35">
      <c r="A424" s="52" t="s">
        <v>135</v>
      </c>
      <c r="B424" s="105">
        <f>C371</f>
        <v>1806212.3625</v>
      </c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  <c r="AMB424"/>
      <c r="AMC424"/>
      <c r="AMD424"/>
    </row>
    <row r="425" spans="1:1018" ht="30" customHeight="1" thickBot="1" x14ac:dyDescent="0.35">
      <c r="A425" s="52" t="s">
        <v>179</v>
      </c>
      <c r="B425" s="124">
        <f>(B420)/B424*100%</f>
        <v>0.75894924011184761</v>
      </c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  <c r="AMB425"/>
      <c r="AMC425"/>
      <c r="AMD425"/>
    </row>
    <row r="426" spans="1:1018" ht="30" customHeight="1" thickBot="1" x14ac:dyDescent="0.35">
      <c r="A426" s="52" t="s">
        <v>136</v>
      </c>
      <c r="B426" s="51" t="s">
        <v>344</v>
      </c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  <c r="AMB426"/>
      <c r="AMC426"/>
      <c r="AMD426"/>
    </row>
    <row r="427" spans="1:1018" ht="30" customHeight="1" x14ac:dyDescent="0.3">
      <c r="A427"/>
      <c r="B427"/>
      <c r="C427"/>
      <c r="D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  <c r="AMB427"/>
      <c r="AMC427"/>
      <c r="AMD427"/>
    </row>
    <row r="428" spans="1:1018" ht="30" customHeight="1" x14ac:dyDescent="0.3"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  <c r="AMB428"/>
      <c r="AMC428"/>
      <c r="AMD428"/>
    </row>
    <row r="429" spans="1:1018" ht="42.6" customHeight="1" x14ac:dyDescent="0.3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  <c r="AMB429"/>
      <c r="AMC429"/>
      <c r="AMD429"/>
    </row>
    <row r="430" spans="1:1018" ht="28.8" customHeight="1" x14ac:dyDescent="0.3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  <c r="AMB430"/>
      <c r="AMC430"/>
      <c r="AMD430"/>
    </row>
    <row r="431" spans="1:1018" ht="30" customHeight="1" x14ac:dyDescent="0.3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  <c r="AMB431"/>
      <c r="AMC431"/>
      <c r="AMD431"/>
    </row>
    <row r="432" spans="1:1018" ht="30" customHeight="1" x14ac:dyDescent="0.3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  <c r="AMB432"/>
      <c r="AMC432"/>
      <c r="AMD432"/>
    </row>
    <row r="433" customFormat="1" ht="33" customHeight="1" x14ac:dyDescent="0.3"/>
    <row r="434" customFormat="1" ht="15.6" customHeight="1" x14ac:dyDescent="0.3"/>
  </sheetData>
  <mergeCells count="82">
    <mergeCell ref="A229:D229"/>
    <mergeCell ref="C282:C287"/>
    <mergeCell ref="A293:C293"/>
    <mergeCell ref="B290:C290"/>
    <mergeCell ref="D290:F290"/>
    <mergeCell ref="A247:D247"/>
    <mergeCell ref="A279:F279"/>
    <mergeCell ref="A205:C205"/>
    <mergeCell ref="A208:C208"/>
    <mergeCell ref="A210:C210"/>
    <mergeCell ref="A213:C213"/>
    <mergeCell ref="A226:D226"/>
    <mergeCell ref="A69:F69"/>
    <mergeCell ref="A73:F73"/>
    <mergeCell ref="A71:F71"/>
    <mergeCell ref="A200:C200"/>
    <mergeCell ref="A27:B27"/>
    <mergeCell ref="A51:F51"/>
    <mergeCell ref="B53:F53"/>
    <mergeCell ref="B46:D46"/>
    <mergeCell ref="A49:F49"/>
    <mergeCell ref="A7:B7"/>
    <mergeCell ref="A11:B11"/>
    <mergeCell ref="A15:B15"/>
    <mergeCell ref="A19:B19"/>
    <mergeCell ref="A23:B23"/>
    <mergeCell ref="A353:B353"/>
    <mergeCell ref="A368:B368"/>
    <mergeCell ref="A369:B369"/>
    <mergeCell ref="A371:B371"/>
    <mergeCell ref="A370:B370"/>
    <mergeCell ref="A367:B367"/>
    <mergeCell ref="A354:A355"/>
    <mergeCell ref="A413:B413"/>
    <mergeCell ref="A358:B358"/>
    <mergeCell ref="A359:A366"/>
    <mergeCell ref="A402:A408"/>
    <mergeCell ref="A409:A411"/>
    <mergeCell ref="A386:A388"/>
    <mergeCell ref="A398:H398"/>
    <mergeCell ref="A382:C382"/>
    <mergeCell ref="A384:B384"/>
    <mergeCell ref="A385:B385"/>
    <mergeCell ref="A374:F374"/>
    <mergeCell ref="A372:B372"/>
    <mergeCell ref="A416:C416"/>
    <mergeCell ref="A401:B401"/>
    <mergeCell ref="A111:B111"/>
    <mergeCell ref="A258:D258"/>
    <mergeCell ref="A394:B394"/>
    <mergeCell ref="A395:B395"/>
    <mergeCell ref="A396:B396"/>
    <mergeCell ref="A400:B400"/>
    <mergeCell ref="A389:B389"/>
    <mergeCell ref="A390:A391"/>
    <mergeCell ref="A393:B393"/>
    <mergeCell ref="A240:D240"/>
    <mergeCell ref="A351:B351"/>
    <mergeCell ref="A356:B356"/>
    <mergeCell ref="A357:B357"/>
    <mergeCell ref="A412:B412"/>
    <mergeCell ref="A1:D2"/>
    <mergeCell ref="A238:D238"/>
    <mergeCell ref="A133:D133"/>
    <mergeCell ref="A4:D4"/>
    <mergeCell ref="A100:B100"/>
    <mergeCell ref="A135:G135"/>
    <mergeCell ref="A167:C167"/>
    <mergeCell ref="A197:C197"/>
    <mergeCell ref="A219:D219"/>
    <mergeCell ref="A120:D120"/>
    <mergeCell ref="A148:G148"/>
    <mergeCell ref="A85:G85"/>
    <mergeCell ref="A34:B34"/>
    <mergeCell ref="A87:G87"/>
    <mergeCell ref="A94:G94"/>
    <mergeCell ref="A185:C185"/>
    <mergeCell ref="A352:B352"/>
    <mergeCell ref="A315:C315"/>
    <mergeCell ref="A328:C328"/>
    <mergeCell ref="A349:C349"/>
    <mergeCell ref="A339:F339"/>
  </mergeCells>
  <phoneticPr fontId="42" type="noConversion"/>
  <pageMargins left="0.7" right="0.7" top="0.75" bottom="0.75" header="0.51180555555555496" footer="0.51180555555555496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2</vt:i4>
      </vt:variant>
    </vt:vector>
  </HeadingPairs>
  <TitlesOfParts>
    <vt:vector size="3" baseType="lpstr">
      <vt:lpstr>مصاريف التاسيس </vt:lpstr>
      <vt:lpstr>'مصاريف التاسيس '!_Hlk134688598</vt:lpstr>
      <vt:lpstr>'مصاريف التاسيس '!_Toc76568510</vt:lpstr>
    </vt:vector>
  </TitlesOfParts>
  <Company>Ahmed-Under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 THEQA</dc:creator>
  <dc:description/>
  <cp:lastModifiedBy>خليل عمار</cp:lastModifiedBy>
  <cp:revision>2</cp:revision>
  <dcterms:created xsi:type="dcterms:W3CDTF">2022-09-11T13:42:07Z</dcterms:created>
  <dcterms:modified xsi:type="dcterms:W3CDTF">2025-05-12T18:09:41Z</dcterms:modified>
  <dc:language>en-US</dc:language>
</cp:coreProperties>
</file>