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F4FEBC2D-27AA-412D-AE65-2809B0D74B4F}" xr6:coauthVersionLast="47" xr6:coauthVersionMax="47" xr10:uidLastSave="{00000000-0000-0000-0000-000000000000}"/>
  <bookViews>
    <workbookView xWindow="-98" yWindow="-98" windowWidth="20715" windowHeight="13276" tabRatio="500" firstSheet="1" activeTab="1" xr2:uid="{00000000-000D-0000-FFFF-FFFF00000000}"/>
  </bookViews>
  <sheets>
    <sheet name="Assumptions" sheetId="1" r:id="rId1"/>
    <sheet name="Monthly Budget" sheetId="2" r:id="rId2"/>
    <sheet name="Summary Dashboard" sheetId="3" r:id="rId3"/>
    <sheet name="Revenue vs Expenses" sheetId="4" r:id="rId4"/>
    <sheet name="Headcount Plan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4" i="5" l="1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S8" i="4"/>
  <c r="R8" i="4"/>
  <c r="O8" i="4"/>
  <c r="N8" i="4"/>
  <c r="K8" i="4"/>
  <c r="J8" i="4"/>
  <c r="G8" i="4"/>
  <c r="F8" i="4"/>
  <c r="C8" i="4"/>
  <c r="T6" i="4"/>
  <c r="T8" i="4" s="1"/>
  <c r="S6" i="4"/>
  <c r="R6" i="4"/>
  <c r="Q6" i="4"/>
  <c r="Q8" i="4" s="1"/>
  <c r="P6" i="4"/>
  <c r="P8" i="4" s="1"/>
  <c r="O6" i="4"/>
  <c r="N6" i="4"/>
  <c r="M6" i="4"/>
  <c r="M8" i="4" s="1"/>
  <c r="L6" i="4"/>
  <c r="L8" i="4" s="1"/>
  <c r="K6" i="4"/>
  <c r="J6" i="4"/>
  <c r="I6" i="4"/>
  <c r="I8" i="4" s="1"/>
  <c r="H6" i="4"/>
  <c r="H8" i="4" s="1"/>
  <c r="G6" i="4"/>
  <c r="F6" i="4"/>
  <c r="E6" i="4"/>
  <c r="E8" i="4" s="1"/>
  <c r="D6" i="4"/>
  <c r="D8" i="4" s="1"/>
  <c r="C6" i="4"/>
  <c r="E6" i="3"/>
  <c r="T50" i="2"/>
  <c r="S50" i="2"/>
  <c r="R50" i="2"/>
  <c r="Q50" i="2"/>
  <c r="P50" i="2"/>
  <c r="O50" i="2"/>
  <c r="E9" i="3" s="1"/>
  <c r="N50" i="2"/>
  <c r="M50" i="2"/>
  <c r="L50" i="2"/>
  <c r="K50" i="2"/>
  <c r="J50" i="2"/>
  <c r="I50" i="2"/>
  <c r="D9" i="3" s="1"/>
  <c r="H50" i="2"/>
  <c r="G50" i="2"/>
  <c r="F50" i="2"/>
  <c r="C9" i="3" s="1"/>
  <c r="E50" i="2"/>
  <c r="B9" i="3" s="1"/>
  <c r="D50" i="2"/>
  <c r="C50" i="2"/>
  <c r="T43" i="2"/>
  <c r="S43" i="2"/>
  <c r="R43" i="2"/>
  <c r="Q43" i="2"/>
  <c r="P43" i="2"/>
  <c r="O43" i="2"/>
  <c r="E8" i="3" s="1"/>
  <c r="N43" i="2"/>
  <c r="M43" i="2"/>
  <c r="L43" i="2"/>
  <c r="K43" i="2"/>
  <c r="D8" i="3" s="1"/>
  <c r="J43" i="2"/>
  <c r="I43" i="2"/>
  <c r="H43" i="2"/>
  <c r="G43" i="2"/>
  <c r="C8" i="3" s="1"/>
  <c r="F43" i="2"/>
  <c r="E43" i="2"/>
  <c r="D43" i="2"/>
  <c r="C43" i="2"/>
  <c r="B8" i="3" s="1"/>
  <c r="F8" i="3" s="1"/>
  <c r="T35" i="2"/>
  <c r="S35" i="2"/>
  <c r="R35" i="2"/>
  <c r="Q35" i="2"/>
  <c r="E7" i="3" s="1"/>
  <c r="P35" i="2"/>
  <c r="O35" i="2"/>
  <c r="N35" i="2"/>
  <c r="M35" i="2"/>
  <c r="L35" i="2"/>
  <c r="K35" i="2"/>
  <c r="J35" i="2"/>
  <c r="I35" i="2"/>
  <c r="D7" i="3" s="1"/>
  <c r="H35" i="2"/>
  <c r="G35" i="2"/>
  <c r="F35" i="2"/>
  <c r="C7" i="3" s="1"/>
  <c r="E35" i="2"/>
  <c r="D35" i="2"/>
  <c r="C35" i="2"/>
  <c r="B7" i="3" s="1"/>
  <c r="T23" i="2"/>
  <c r="S23" i="2"/>
  <c r="S53" i="2" s="1"/>
  <c r="R23" i="2"/>
  <c r="Q23" i="2"/>
  <c r="P23" i="2"/>
  <c r="O23" i="2"/>
  <c r="N23" i="2"/>
  <c r="M23" i="2"/>
  <c r="L23" i="2"/>
  <c r="K23" i="2"/>
  <c r="J23" i="2"/>
  <c r="I23" i="2"/>
  <c r="D6" i="3" s="1"/>
  <c r="H23" i="2"/>
  <c r="G23" i="2"/>
  <c r="F23" i="2"/>
  <c r="C6" i="3" s="1"/>
  <c r="E23" i="2"/>
  <c r="D23" i="2"/>
  <c r="C23" i="2"/>
  <c r="T15" i="2"/>
  <c r="S15" i="2"/>
  <c r="R15" i="2"/>
  <c r="R53" i="2" s="1"/>
  <c r="Q15" i="2"/>
  <c r="Q53" i="2" s="1"/>
  <c r="P15" i="2"/>
  <c r="O15" i="2"/>
  <c r="O53" i="2" s="1"/>
  <c r="N15" i="2"/>
  <c r="N53" i="2" s="1"/>
  <c r="M15" i="2"/>
  <c r="M53" i="2" s="1"/>
  <c r="L15" i="2"/>
  <c r="K15" i="2"/>
  <c r="J15" i="2"/>
  <c r="J53" i="2" s="1"/>
  <c r="I15" i="2"/>
  <c r="H15" i="2"/>
  <c r="G15" i="2"/>
  <c r="F15" i="2"/>
  <c r="F53" i="2" s="1"/>
  <c r="E15" i="2"/>
  <c r="D15" i="2"/>
  <c r="C15" i="2"/>
  <c r="E53" i="2" l="1"/>
  <c r="B6" i="3"/>
  <c r="G53" i="2"/>
  <c r="G55" i="2" s="1"/>
  <c r="G10" i="4" s="1"/>
  <c r="G11" i="4" s="1"/>
  <c r="D53" i="2"/>
  <c r="D55" i="2" s="1"/>
  <c r="D10" i="4" s="1"/>
  <c r="D11" i="4" s="1"/>
  <c r="T55" i="2"/>
  <c r="T10" i="4" s="1"/>
  <c r="T11" i="4" s="1"/>
  <c r="L53" i="2"/>
  <c r="L55" i="2" s="1"/>
  <c r="L10" i="4" s="1"/>
  <c r="L11" i="4" s="1"/>
  <c r="P53" i="2"/>
  <c r="P55" i="2" s="1"/>
  <c r="P10" i="4" s="1"/>
  <c r="P11" i="4" s="1"/>
  <c r="T53" i="2"/>
  <c r="E10" i="3" s="1"/>
  <c r="E11" i="3" s="1"/>
  <c r="B20" i="3" s="1"/>
  <c r="E5" i="3"/>
  <c r="H53" i="2"/>
  <c r="H55" i="2" s="1"/>
  <c r="H10" i="4" s="1"/>
  <c r="H11" i="4" s="1"/>
  <c r="M55" i="2"/>
  <c r="M10" i="4" s="1"/>
  <c r="K53" i="2"/>
  <c r="K55" i="2" s="1"/>
  <c r="K10" i="4" s="1"/>
  <c r="K11" i="4" s="1"/>
  <c r="S55" i="2"/>
  <c r="S10" i="4" s="1"/>
  <c r="S11" i="4" s="1"/>
  <c r="F7" i="3"/>
  <c r="M11" i="4"/>
  <c r="C17" i="4"/>
  <c r="D5" i="3"/>
  <c r="I53" i="2"/>
  <c r="F6" i="3"/>
  <c r="F9" i="3"/>
  <c r="C53" i="2"/>
  <c r="Q55" i="2"/>
  <c r="Q10" i="4" s="1"/>
  <c r="Q11" i="4" s="1"/>
  <c r="E55" i="2"/>
  <c r="E10" i="4" s="1"/>
  <c r="E11" i="4" s="1"/>
  <c r="B5" i="3"/>
  <c r="F55" i="2"/>
  <c r="F10" i="4" s="1"/>
  <c r="F11" i="4" s="1"/>
  <c r="J55" i="2"/>
  <c r="J10" i="4" s="1"/>
  <c r="J11" i="4" s="1"/>
  <c r="N55" i="2"/>
  <c r="N10" i="4" s="1"/>
  <c r="N11" i="4" s="1"/>
  <c r="C5" i="3"/>
  <c r="O55" i="2"/>
  <c r="O10" i="4" s="1"/>
  <c r="O11" i="4" s="1"/>
  <c r="R55" i="2"/>
  <c r="R10" i="4" s="1"/>
  <c r="R11" i="4" s="1"/>
  <c r="B10" i="3" l="1"/>
  <c r="C10" i="3"/>
  <c r="C55" i="2"/>
  <c r="C10" i="4" s="1"/>
  <c r="C14" i="4" s="1"/>
  <c r="C11" i="3"/>
  <c r="B18" i="3" s="1"/>
  <c r="B11" i="3"/>
  <c r="B17" i="3" s="1"/>
  <c r="F5" i="3"/>
  <c r="D10" i="3"/>
  <c r="F10" i="3" s="1"/>
  <c r="I55" i="2"/>
  <c r="I10" i="4" s="1"/>
  <c r="I11" i="4" s="1"/>
  <c r="C11" i="4" l="1"/>
  <c r="C12" i="4" s="1"/>
  <c r="D12" i="4" s="1"/>
  <c r="E12" i="4" s="1"/>
  <c r="F12" i="4" s="1"/>
  <c r="G12" i="4" s="1"/>
  <c r="H12" i="4" s="1"/>
  <c r="I12" i="4" s="1"/>
  <c r="J12" i="4" s="1"/>
  <c r="K12" i="4" s="1"/>
  <c r="L12" i="4" s="1"/>
  <c r="M12" i="4" s="1"/>
  <c r="N12" i="4" s="1"/>
  <c r="O12" i="4" s="1"/>
  <c r="P12" i="4" s="1"/>
  <c r="Q12" i="4" s="1"/>
  <c r="R12" i="4" s="1"/>
  <c r="S12" i="4" s="1"/>
  <c r="T12" i="4" s="1"/>
  <c r="D11" i="3"/>
  <c r="B19" i="3" s="1"/>
  <c r="F11" i="3"/>
  <c r="F12" i="3" s="1"/>
  <c r="C18" i="4"/>
  <c r="C19" i="4" s="1"/>
  <c r="C15" i="4"/>
  <c r="D14" i="4"/>
  <c r="B16" i="3" l="1"/>
  <c r="B21" i="3"/>
  <c r="B15" i="3"/>
  <c r="E14" i="4"/>
  <c r="D15" i="4"/>
  <c r="E15" i="4" l="1"/>
  <c r="F14" i="4"/>
  <c r="G14" i="4" l="1"/>
  <c r="F15" i="4"/>
  <c r="G15" i="4" l="1"/>
  <c r="H14" i="4"/>
  <c r="I14" i="4" l="1"/>
  <c r="H15" i="4"/>
  <c r="J14" i="4" l="1"/>
  <c r="I15" i="4"/>
  <c r="J15" i="4" l="1"/>
  <c r="K14" i="4"/>
  <c r="K15" i="4" l="1"/>
  <c r="L14" i="4"/>
  <c r="M14" i="4" l="1"/>
  <c r="L15" i="4"/>
  <c r="M15" i="4" l="1"/>
  <c r="N14" i="4"/>
  <c r="O14" i="4" l="1"/>
  <c r="N15" i="4"/>
  <c r="O15" i="4" l="1"/>
  <c r="P14" i="4"/>
  <c r="Q14" i="4" l="1"/>
  <c r="P15" i="4"/>
  <c r="R14" i="4" l="1"/>
  <c r="Q15" i="4"/>
  <c r="R15" i="4" l="1"/>
  <c r="S14" i="4"/>
  <c r="S15" i="4" l="1"/>
  <c r="T14" i="4"/>
  <c r="T15" i="4" s="1"/>
</calcChain>
</file>

<file path=xl/sharedStrings.xml><?xml version="1.0" encoding="utf-8"?>
<sst xmlns="http://schemas.openxmlformats.org/spreadsheetml/2006/main" count="240" uniqueCount="168">
  <si>
    <t>AdStation — الافتراضات الأساسية | Key Assumptions | 2,500,000 SAR / 18 شهر</t>
  </si>
  <si>
    <t>قيود الميزانية والإيرادات — Budget &amp; Revenue Strategy</t>
  </si>
  <si>
    <t>الافتراض — Assumption</t>
  </si>
  <si>
    <t>Value</t>
  </si>
  <si>
    <t>الوحدة — Unit</t>
  </si>
  <si>
    <t>ملاحظات — Notes</t>
  </si>
  <si>
    <t>سقف الميزانية — Total Budget Cap</t>
  </si>
  <si>
    <t>SAR</t>
  </si>
  <si>
    <t>الحد الأقصى لـ 18 شهر — Hard ceiling for 18 months</t>
  </si>
  <si>
    <t>شهر بداية الإيرادات — Revenue Start Month</t>
  </si>
  <si>
    <t>Month</t>
  </si>
  <si>
    <t>فريق المبيعات من الشهر 1، إيرادات من الشهر 4 — Sales from M1, revenue from M4</t>
  </si>
  <si>
    <t>GMV الشهر الرابع — GMV Month 4</t>
  </si>
  <si>
    <t>مليون ريال من أول شهر إيرادات — 1M SAR first revenue month</t>
  </si>
  <si>
    <t>نسبة العمولة — Commission Rate</t>
  </si>
  <si>
    <t>%</t>
  </si>
  <si>
    <t>طلبات أسعار 10-12%، مشاريع مدارة 12-15% — RFQ 10-12%, Managed 12-15%</t>
  </si>
  <si>
    <t>احتياطي الطوارئ — Contingency</t>
  </si>
  <si>
    <t>6% من المصاريف التشغيلية — 6% of base opex (revised)</t>
  </si>
  <si>
    <t>مسار نمو GMV (يبدأ من الشهر 4) — GMV Growth Trajectory (Starting M4)</t>
  </si>
  <si>
    <t>الشهر 4: أول GMV — M4: First GMV</t>
  </si>
  <si>
    <t>صفقات أولى من فريق المبيعات — Initial deals from sales pipeline (M1-3)</t>
  </si>
  <si>
    <t>الشهر 5-6: نمو مبكر — M5-6: Early Growth</t>
  </si>
  <si>
    <t>SAR/mo</t>
  </si>
  <si>
    <t>عملاء متكررون — Ramping up, repeat clients</t>
  </si>
  <si>
    <t>الشهر 7-9: جذب — M7-9: Traction</t>
  </si>
  <si>
    <t>ملاءمة المنتج للسوق — Product-market fit, referrals</t>
  </si>
  <si>
    <t>الشهر 10-12: زخم — M10-12: Momentum</t>
  </si>
  <si>
    <t>Pipeline قوي وتوصيات — Strong pipeline, word of mouth</t>
  </si>
  <si>
    <t>الشهر 13-15: توسع — M13-15: Scaling</t>
  </si>
  <si>
    <t>بناء ريادة السوق — Market leadership building</t>
  </si>
  <si>
    <t>الشهر 16-18: تسارع — M16-18: Acceleration</t>
  </si>
  <si>
    <t>محرك نمو كامل — Full growth engine</t>
  </si>
  <si>
    <t>الفريق (رشيق + 2 مبيعات من اليوم الأول) — Team (Lean + 2 Sales from Day 1)</t>
  </si>
  <si>
    <t>المدير التنفيذي (مؤسس) — CEO (Founder)</t>
  </si>
  <si>
    <t>راتب مخفض للمؤسس — Reduced founder salary</t>
  </si>
  <si>
    <t xml:space="preserve"> رئيس العمليات - Head of Operations</t>
  </si>
  <si>
    <t>جزئي → كامل 10K من الشهر 7 — Part-time → Full 10K from M7</t>
  </si>
  <si>
    <t>مطور تطبيقات متكاملة  — Full stack developer</t>
  </si>
  <si>
    <t>Outsourcing جزئي — Part-time advisory (reduced)</t>
  </si>
  <si>
    <t>مهندس رئيسي — Lead Engineer</t>
  </si>
  <si>
    <t>عقد مرن — Flexible contract (reduced)</t>
  </si>
  <si>
    <t>مطور مبتدئ (من الشهر 4) — Junior Developer (M4+)</t>
  </si>
  <si>
    <t>Freelancer بدل توظيف دائم — Freelancer not permanent hire</t>
  </si>
  <si>
    <t>مدير مبيعات (من الشهر 4) — Sales Manager (M4+)</t>
  </si>
  <si>
    <t>يقود فريق المبيعات — Leads sales team</t>
  </si>
  <si>
    <t>مندوب مبيعات 1 (من الشهر 1) — Sales Rep 1 (From M1)</t>
  </si>
  <si>
    <t>بناء Pipeline من اليوم الأول — Pipeline building from Day 1</t>
  </si>
  <si>
    <t>مندوب مبيعات 2 (من الشهر 1) — Sales Rep 2 (From M1)</t>
  </si>
  <si>
    <t>منسق عمليات (من الشهر 4) — Operations Coordinator (M4+)</t>
  </si>
  <si>
    <t>محتوى وحملات — Content + campaigns</t>
  </si>
  <si>
    <t>محاسب جزئي — Part-time Accountant</t>
  </si>
  <si>
    <t>M1-M3: 2,500 SAR/mo (unified rate)</t>
  </si>
  <si>
    <t>ميزانية التسويق حسب المراحل — Marketing Budget Phases</t>
  </si>
  <si>
    <t>المرحلة 1: ما قبل الإطلاق (ش1-3) — Phase 1: Pre-launch (M1-3)</t>
  </si>
  <si>
    <t>هوية، موقع، تواصل اجتماعي — Brand, website, social, sales collateral</t>
  </si>
  <si>
    <t>المرحلة 2: الإطلاق (ش4-6) — Phase 2: Launch (M4-6)</t>
  </si>
  <si>
    <t>حملات POS، لينكدإن، فعاليات — POS, LinkedIn, events</t>
  </si>
  <si>
    <t>المرحلة 3: النمو (ش7-12) — Phase 3: Growth (M7-12)</t>
  </si>
  <si>
    <t>اكتساب رقمي موسع — Scaled digital acquisition</t>
  </si>
  <si>
    <t>المرحلة 4: التوسع (ش13-18) — Phase 4: Scale (M13-18)</t>
  </si>
  <si>
    <t>محرك تسويق كامل — Full marketing engine</t>
  </si>
  <si>
    <t>AdStation — الميزانية التشغيلية 18 شهر | 18-Month Budget | سقف 2,500,000 ريال</t>
  </si>
  <si>
    <t>المرحلة 1: البناء والبيع
Phase 1: Build &amp; Sell (M1-3)</t>
  </si>
  <si>
    <t>المرحلة 2: الإطلاق
Phase 2: Launch (M4-6)</t>
  </si>
  <si>
    <t>المرحلة 3: النمو
Phase 3: Growth (M7-12)</t>
  </si>
  <si>
    <t>المرحلة 4: التوسع
Phase 4: Scale (M13-18)</t>
  </si>
  <si>
    <t>بند الميزانية — Budget Category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</si>
  <si>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</si>
  <si>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</si>
  <si>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</si>
  <si>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</si>
  <si>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</si>
  <si>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</si>
  <si>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</si>
  <si>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</si>
  <si>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</si>
  <si>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</si>
  <si>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</si>
  <si>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</si>
  <si>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</si>
  <si>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</si>
  <si>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</si>
  <si>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</si>
  <si>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</si>
  <si>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</si>
  <si>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1. الرواتب والفريق — Salaries &amp; Team</t>
  </si>
  <si>
    <t>رئيس العمليات — Head of Operations</t>
  </si>
  <si>
    <t>المدير التقني — CTO / Tech Advisor</t>
  </si>
  <si>
    <t>مطور مبتدئ — Junior Developer</t>
  </si>
  <si>
    <t>مدير مبيعات — Sales Manager</t>
  </si>
  <si>
    <t>مندوب مبيعات 1 — Sales Rep 1</t>
  </si>
  <si>
    <t>مندوب مبيعات 2 — Sales Rep 2</t>
  </si>
  <si>
    <t>منسق عمليات — Operations Coordinator</t>
  </si>
  <si>
    <t>إجمالي الرواتب — Total Salaries</t>
  </si>
  <si>
    <t>2. التسويق واكتساب العملاء — Marketing &amp; Customer Acquisition</t>
  </si>
  <si>
    <t>تسويق رقمي (SEO, SEM) — Digital Marketing</t>
  </si>
  <si>
    <t>لينكدإن وتسويق المحتوى — LinkedIn &amp; Content</t>
  </si>
  <si>
    <t>فعاليات وتواصل — Events &amp; Networking</t>
  </si>
  <si>
    <t>محتوى وحملات مدفوعة —  Paid content and campaigns</t>
  </si>
  <si>
    <t>تطوير عروض ترويجية  — Developing promotional offers</t>
  </si>
  <si>
    <t>إجمالي التسويق — Total Marketing</t>
  </si>
  <si>
    <t>3. التقنية والبنية التحتية — Technology &amp; Infrastructure</t>
  </si>
  <si>
    <t>استضافة سحابية — Cloud Hosting (AWS/Azure)</t>
  </si>
  <si>
    <t>أدوات SaaS واشتراكات — SaaS Tools &amp; Subscriptions</t>
  </si>
  <si>
    <t>إعداد نظام Odoo — Odoo ERP Setup</t>
  </si>
  <si>
    <t>بوابة دفع / ضمان — Payment Gateway / Escrow</t>
  </si>
  <si>
    <t>واجهات برمجة وتكامل — API &amp; Integrations</t>
  </si>
  <si>
    <t>تحسين UX وتجربة المستخدم — UX &amp; User Experience</t>
  </si>
  <si>
    <t>تطوير Vendor Dashboard — Vendor Dashboard Dev</t>
  </si>
  <si>
    <t>أتمتة العمليات والـ SEO — Automation &amp; SEO</t>
  </si>
  <si>
    <t>إجمالي التقنية — Total Technology</t>
  </si>
  <si>
    <t>4. القانونية والحوكمة — Legal &amp; Governance</t>
  </si>
  <si>
    <t>تأسيس الشركة والسجل التجاري — Company Setup &amp; CR</t>
  </si>
  <si>
    <t>إقامات ونقل كفالة — Iqama &amp; Transfer Fees</t>
  </si>
  <si>
    <t>استشارات قانونية — Legal Counsel</t>
  </si>
  <si>
    <t>امتثال ساما — SAMA / Compliance</t>
  </si>
  <si>
    <t>إجمالي القانونية — Total Legal &amp; Governance</t>
  </si>
  <si>
    <t>سفر ومواصلات — Travel &amp; Transportation</t>
  </si>
  <si>
    <t>5. المكتب والعمليات — Office &amp; Operations</t>
  </si>
  <si>
    <t>مكتب / مساحة عمل مشتركة — Office / Co-working</t>
  </si>
  <si>
    <t>لوازم ومعدات مكتبية — Office Supplies &amp; Equipment</t>
  </si>
  <si>
    <t>اتصالات وإنترنت — Communication &amp; Internet</t>
  </si>
  <si>
    <t>إجمالي المكتب — Total Office &amp; Operations</t>
  </si>
  <si>
    <t>6. احتياطي الطوارئ (6%) — Contingency Reserve (6%)</t>
  </si>
  <si>
    <t>احتياطي (8% من التشغيل) — Contingency (8% of OpEx)</t>
  </si>
  <si>
    <t>إجمالي الميزانية الشهرية — TOTAL MONTHLY BUDGET</t>
  </si>
  <si>
    <t>AdStation — ملخص الميزانية | Budget Summary | 2,500,000 ريال</t>
  </si>
  <si>
    <t>الاستثمار: 2,500,000 ريال | 18 شهر | مندوبين مبيعات من اليوم الأول | إيرادات من الشهر 4</t>
  </si>
  <si>
    <t>الفئة — Category</t>
  </si>
  <si>
    <t>المرحلة 1
Phase 1
(ش1-3)</t>
  </si>
  <si>
    <t>المرحلة 2
Phase 2
(ش4-6)</t>
  </si>
  <si>
    <t>المرحلة 3
Phase 3
(ش7-12)</t>
  </si>
  <si>
    <t>المرحلة 4
Phase 4
(ش13-18)</t>
  </si>
  <si>
    <t>إجمالي 18 شهر
Total 18M</t>
  </si>
  <si>
    <t>الرواتب والفريق — Salaries &amp; Team</t>
  </si>
  <si>
    <t>التسويق والاكتساب — Marketing &amp; Acquisition</t>
  </si>
  <si>
    <t>التقنية والبنية التحتية — Technology &amp; Infrastructure</t>
  </si>
  <si>
    <t>القانونية والحوكمة — Legal &amp; Governance</t>
  </si>
  <si>
    <t>المكتب والعمليات — Office &amp; Operations</t>
  </si>
  <si>
    <t>احتياطي الطوارئ (8%) — Contingency Reserve (8%)</t>
  </si>
  <si>
    <t>إجمالي الميزانية — TOTAL BUDGET</t>
  </si>
  <si>
    <t>المتبقي من الميزانية — BUDGET REMAINING</t>
  </si>
  <si>
    <t>المؤشرات المالية الرئيسية — Key Financial Metrics</t>
  </si>
  <si>
    <t>إجمالي ميزانية 18 شهر — Total 18-Month Budget</t>
  </si>
  <si>
    <t>متوسط الحرق الشهري — Average Monthly Burn</t>
  </si>
  <si>
    <t>متوسط المرحلة 1 (بناء) — Phase 1 Monthly Avg</t>
  </si>
  <si>
    <t>متوسط المرحلة 2 (إطلاق) — Phase 2 Monthly Avg</t>
  </si>
  <si>
    <t>متوسط المرحلة 3 (نمو) — Phase 3 Monthly Avg</t>
  </si>
  <si>
    <t>متوسط المرحلة 4 (توسع) — Phase 4 Monthly Avg</t>
  </si>
  <si>
    <t>نسبة استخدام الميزانية — Budget Utilization %</t>
  </si>
  <si>
    <t>AdStation — الإيرادات مقابل المصروفات | Revenue vs Expenses | تحليل التعادل</t>
  </si>
  <si>
    <t>البند — Item</t>
  </si>
  <si>
    <t>إجمالي قيمة الصفقات (GMV) — Gross Merchandise Value</t>
  </si>
  <si>
    <t>إيرادات العمولة — Commission Revenue</t>
  </si>
  <si>
    <t>إيرادات الاشتراكات — Subscription Revenue</t>
  </si>
  <si>
    <t>إجمالي الإيرادات — TOTAL REVENUE</t>
  </si>
  <si>
    <t>إجمالي المصروفات — TOTAL EXPENSES</t>
  </si>
  <si>
    <t>صافي التدفق النقدي (شهري) — NET CASH FLOW (Monthly)</t>
  </si>
  <si>
    <t>التدفق النقدي التراكمي — CUMULATIVE CASH FLOW</t>
  </si>
  <si>
    <t>الاستثمار التراكمي المستخدم — CUMULATIVE INVESTMENT USED</t>
  </si>
  <si>
    <t>المتبقي من الميزانية (2.5م) — BUDGET REMAINING (of 2.5M)</t>
  </si>
  <si>
    <t>إجمالي إيرادات 18 شهر — TOTAL 18M REVENUE</t>
  </si>
  <si>
    <t>إجمالي مصروفات 18 شهر — TOTAL 18M EXPENSES</t>
  </si>
  <si>
    <t>صافي ربح / (خسارة) 18 شهر — NET 18M PROFIT / (LOSS)</t>
  </si>
  <si>
    <t>AdStation — خطة التوظيف | Headcount Plan | مندوبين من الشهر 1</t>
  </si>
  <si>
    <t>الوظيفة — Role</t>
  </si>
  <si>
    <t>إجمالي عدد الموظفين — TOTAL HEADCOUNT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</si>
</sst>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(#,##0\);\-"/>
  </numFmts>
  <fonts count="26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1"/>
      <color theme="1"/>
      <name val="Arial"/>
      <family val="2"/>
      <charset val="1"/>
    </font>
    <font>
      <b/>
      <sz val="11"/>
      <color rgb="FFFFFFFF"/>
      <name val="Arial"/>
      <charset val="1"/>
    </font>
    <font>
      <sz val="10"/>
      <color rgb="FF333333"/>
      <name val="Arial"/>
      <charset val="1"/>
    </font>
    <font>
      <sz val="10"/>
      <color rgb="FF0000FF"/>
      <name val="Arial"/>
      <charset val="1"/>
    </font>
    <font>
      <i/>
      <sz val="9"/>
      <color rgb="FF888888"/>
      <name val="Arial"/>
      <charset val="1"/>
    </font>
    <font>
      <sz val="10"/>
      <color rgb="FF333333"/>
      <name val="Arial"/>
      <family val="2"/>
      <charset val="1"/>
    </font>
    <font>
      <b/>
      <sz val="11"/>
      <color rgb="FF1E2761"/>
      <name val="Arial"/>
      <charset val="1"/>
    </font>
    <font>
      <b/>
      <sz val="9"/>
      <color rgb="FFFFFFFF"/>
      <name val="Arial"/>
      <charset val="1"/>
    </font>
    <font>
      <b/>
      <sz val="10"/>
      <color rgb="FF333333"/>
      <name val="Arial"/>
      <charset val="1"/>
    </font>
    <font>
      <sz val="10"/>
      <color rgb="FF000000"/>
      <name val="Arial"/>
      <charset val="1"/>
    </font>
    <font>
      <sz val="11"/>
      <color theme="1"/>
      <name val="FreeSans"/>
      <family val="2"/>
      <charset val="1"/>
    </font>
    <font>
      <b/>
      <sz val="14"/>
      <color theme="1"/>
      <name val="Arial"/>
      <family val="2"/>
      <charset val="1"/>
    </font>
    <font>
      <b/>
      <sz val="11"/>
      <color rgb="FF27AE60"/>
      <name val="Arial"/>
      <charset val="1"/>
    </font>
    <font>
      <b/>
      <sz val="12"/>
      <color rgb="FF27AE60"/>
      <name val="Arial"/>
      <charset val="1"/>
    </font>
    <font>
      <b/>
      <sz val="10"/>
      <color rgb="FFFFFFFF"/>
      <name val="Arial"/>
      <charset val="1"/>
    </font>
    <font>
      <b/>
      <sz val="11"/>
      <color rgb="FFF39C12"/>
      <name val="Arial"/>
      <charset val="1"/>
    </font>
    <font>
      <b/>
      <sz val="10"/>
      <color rgb="FFF39C12"/>
      <name val="Arial"/>
      <charset val="1"/>
    </font>
    <font>
      <b/>
      <sz val="10"/>
      <color rgb="FFE74C3C"/>
      <name val="Arial"/>
      <charset val="1"/>
    </font>
    <font>
      <b/>
      <sz val="10"/>
      <color rgb="FF27AE60"/>
      <name val="Arial"/>
      <charset val="1"/>
    </font>
    <font>
      <b/>
      <sz val="11"/>
      <color rgb="FFE74C3C"/>
      <name val="Arial"/>
      <charset val="1"/>
    </font>
    <font>
      <b/>
      <sz val="12"/>
      <color rgb="FF1E2761"/>
      <name val="Arial"/>
      <charset val="1"/>
    </font>
    <font>
      <b/>
      <sz val="14"/>
      <color rgb="FF27AE60"/>
      <name val="Arial"/>
      <family val="2"/>
      <charset val="1"/>
    </font>
    <font>
      <sz val="14"/>
      <color theme="1"/>
      <name val="Calibri"/>
      <family val="2"/>
      <charset val="1"/>
    </font>
    <font>
      <b/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6" tint="0.59987182226020086"/>
        <bgColor rgb="FFC8E6C9"/>
      </patternFill>
    </fill>
    <fill>
      <patternFill patternType="solid">
        <fgColor rgb="FF92D050"/>
        <bgColor rgb="FF969696"/>
      </patternFill>
    </fill>
    <fill>
      <patternFill patternType="solid">
        <fgColor rgb="FFFFF9C4"/>
        <bgColor rgb="FFFFFF99"/>
      </patternFill>
    </fill>
    <fill>
      <patternFill patternType="solid">
        <fgColor rgb="FFCADCFC"/>
        <bgColor rgb="FFC8E6C9"/>
      </patternFill>
    </fill>
    <fill>
      <patternFill patternType="solid">
        <fgColor rgb="FF1E2761"/>
        <bgColor rgb="FF333333"/>
      </patternFill>
    </fill>
    <fill>
      <patternFill patternType="solid">
        <fgColor rgb="FFFFFFFF"/>
        <bgColor rgb="FFE8F0FE"/>
      </patternFill>
    </fill>
    <fill>
      <patternFill patternType="solid">
        <fgColor rgb="FFE8F0FE"/>
        <bgColor rgb="FFFFFFFF"/>
      </patternFill>
    </fill>
    <fill>
      <patternFill patternType="solid">
        <fgColor rgb="FFE74C3C"/>
        <bgColor rgb="FFFF8080"/>
      </patternFill>
    </fill>
    <fill>
      <patternFill patternType="solid">
        <fgColor rgb="FFC8E6C9"/>
        <bgColor rgb="FFD7E4BD"/>
      </patternFill>
    </fill>
    <fill>
      <patternFill patternType="solid">
        <fgColor rgb="FF92D050"/>
        <bgColor rgb="FF333333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rgb="FF00808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333333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 applyAlignment="1"/>
    <xf numFmtId="0" fontId="0" fillId="0" borderId="0" xfId="0" applyAlignment="1"/>
    <xf numFmtId="0" fontId="0" fillId="0" borderId="1" xfId="0" applyBorder="1" applyAlignment="1">
      <alignment horizont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readingOrder="2"/>
    </xf>
    <xf numFmtId="3" fontId="5" fillId="5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readingOrder="2"/>
    </xf>
    <xf numFmtId="0" fontId="5" fillId="5" borderId="1" xfId="0" applyFont="1" applyFill="1" applyBorder="1" applyAlignment="1">
      <alignment horizontal="center" vertical="center" wrapText="1" readingOrder="2"/>
    </xf>
    <xf numFmtId="164" fontId="5" fillId="5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readingOrder="2"/>
    </xf>
    <xf numFmtId="0" fontId="0" fillId="7" borderId="0" xfId="0" applyFill="1" applyAlignment="1"/>
    <xf numFmtId="0" fontId="3" fillId="7" borderId="0" xfId="0" applyFont="1" applyFill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0" fillId="6" borderId="2" xfId="0" applyFill="1" applyBorder="1" applyAlignment="1"/>
    <xf numFmtId="0" fontId="4" fillId="0" borderId="2" xfId="0" applyFont="1" applyBorder="1" applyAlignment="1">
      <alignment horizontal="left" vertical="center" wrapText="1"/>
    </xf>
    <xf numFmtId="3" fontId="5" fillId="5" borderId="2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3" fontId="5" fillId="8" borderId="2" xfId="0" applyNumberFormat="1" applyFont="1" applyFill="1" applyBorder="1" applyAlignment="1">
      <alignment horizontal="right" vertical="center"/>
    </xf>
    <xf numFmtId="0" fontId="0" fillId="9" borderId="0" xfId="0" applyFill="1" applyAlignment="1"/>
    <xf numFmtId="0" fontId="10" fillId="9" borderId="2" xfId="0" applyFont="1" applyFill="1" applyBorder="1" applyAlignment="1">
      <alignment horizontal="left" vertical="center" wrapText="1"/>
    </xf>
    <xf numFmtId="3" fontId="11" fillId="9" borderId="2" xfId="0" applyNumberFormat="1" applyFont="1" applyFill="1" applyBorder="1" applyAlignment="1">
      <alignment horizontal="right" vertical="center"/>
    </xf>
    <xf numFmtId="0" fontId="12" fillId="0" borderId="0" xfId="0" applyFont="1" applyAlignment="1"/>
    <xf numFmtId="0" fontId="0" fillId="0" borderId="3" xfId="0" applyBorder="1" applyAlignment="1"/>
    <xf numFmtId="0" fontId="10" fillId="0" borderId="2" xfId="0" applyFont="1" applyBorder="1" applyAlignment="1">
      <alignment horizontal="left" vertical="center" wrapText="1"/>
    </xf>
    <xf numFmtId="3" fontId="11" fillId="0" borderId="2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0" fontId="14" fillId="0" borderId="4" xfId="0" applyFont="1" applyBorder="1" applyAlignment="1">
      <alignment horizontal="center"/>
    </xf>
    <xf numFmtId="165" fontId="1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2" borderId="1" xfId="0" applyFill="1" applyBorder="1" applyAlignment="1"/>
    <xf numFmtId="0" fontId="10" fillId="0" borderId="1" xfId="0" applyFont="1" applyBorder="1" applyAlignment="1"/>
    <xf numFmtId="3" fontId="5" fillId="8" borderId="1" xfId="0" applyNumberFormat="1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0" fontId="0" fillId="9" borderId="1" xfId="0" applyFill="1" applyBorder="1" applyAlignment="1"/>
    <xf numFmtId="0" fontId="10" fillId="9" borderId="1" xfId="0" applyFont="1" applyFill="1" applyBorder="1" applyAlignment="1"/>
    <xf numFmtId="3" fontId="11" fillId="9" borderId="1" xfId="0" applyNumberFormat="1" applyFont="1" applyFill="1" applyBorder="1" applyAlignment="1">
      <alignment horizontal="right" vertical="center"/>
    </xf>
    <xf numFmtId="0" fontId="0" fillId="4" borderId="1" xfId="0" applyFill="1" applyBorder="1" applyAlignment="1"/>
    <xf numFmtId="0" fontId="3" fillId="4" borderId="1" xfId="0" applyFont="1" applyFill="1" applyBorder="1" applyAlignment="1"/>
    <xf numFmtId="0" fontId="0" fillId="10" borderId="1" xfId="0" applyFill="1" applyBorder="1" applyAlignment="1"/>
    <xf numFmtId="0" fontId="16" fillId="10" borderId="1" xfId="0" applyFont="1" applyFill="1" applyBorder="1" applyAlignment="1"/>
    <xf numFmtId="3" fontId="16" fillId="10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/>
    <xf numFmtId="165" fontId="3" fillId="2" borderId="1" xfId="0" applyNumberFormat="1" applyFont="1" applyFill="1" applyBorder="1" applyAlignment="1">
      <alignment horizontal="right" vertical="center"/>
    </xf>
    <xf numFmtId="0" fontId="17" fillId="0" borderId="1" xfId="0" applyFont="1" applyBorder="1" applyAlignment="1"/>
    <xf numFmtId="165" fontId="18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/>
    <xf numFmtId="3" fontId="19" fillId="0" borderId="1" xfId="0" applyNumberFormat="1" applyFont="1" applyBorder="1" applyAlignment="1">
      <alignment horizontal="right" vertical="center"/>
    </xf>
    <xf numFmtId="0" fontId="20" fillId="0" borderId="1" xfId="0" applyFont="1" applyBorder="1" applyAlignment="1"/>
    <xf numFmtId="165" fontId="20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/>
    <xf numFmtId="3" fontId="14" fillId="0" borderId="1" xfId="0" applyNumberFormat="1" applyFont="1" applyBorder="1" applyAlignment="1"/>
    <xf numFmtId="0" fontId="21" fillId="0" borderId="1" xfId="0" applyFont="1" applyBorder="1" applyAlignment="1"/>
    <xf numFmtId="3" fontId="21" fillId="0" borderId="1" xfId="0" applyNumberFormat="1" applyFont="1" applyBorder="1" applyAlignment="1"/>
    <xf numFmtId="0" fontId="22" fillId="0" borderId="1" xfId="0" applyFont="1" applyBorder="1" applyAlignment="1"/>
    <xf numFmtId="165" fontId="22" fillId="0" borderId="1" xfId="0" applyNumberFormat="1" applyFont="1" applyBorder="1" applyAlignment="1"/>
    <xf numFmtId="0" fontId="3" fillId="7" borderId="0" xfId="0" applyFont="1" applyFill="1" applyAlignment="1"/>
    <xf numFmtId="0" fontId="4" fillId="0" borderId="2" xfId="0" applyFont="1" applyBorder="1" applyAlignment="1"/>
    <xf numFmtId="0" fontId="5" fillId="11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0" fontId="4" fillId="8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/>
    <xf numFmtId="0" fontId="1" fillId="2" borderId="1" xfId="0" applyFont="1" applyFill="1" applyBorder="1" applyAlignment="1">
      <alignment horizontal="center" vertical="center" wrapText="1" readingOrder="2"/>
    </xf>
    <xf numFmtId="0" fontId="0" fillId="0" borderId="6" xfId="0" applyBorder="1"/>
    <xf numFmtId="0" fontId="0" fillId="0" borderId="7" xfId="0" applyBorder="1"/>
    <xf numFmtId="0" fontId="8" fillId="6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0" fillId="0" borderId="0" xfId="0" applyAlignment="1"/>
    <xf numFmtId="0" fontId="8" fillId="6" borderId="0" xfId="0" applyFont="1" applyFill="1" applyAlignment="1">
      <alignment horizontal="left" vertical="center" wrapText="1"/>
    </xf>
    <xf numFmtId="0" fontId="0" fillId="0" borderId="3" xfId="0" applyBorder="1" applyAlignment="1"/>
    <xf numFmtId="0" fontId="0" fillId="0" borderId="3" xfId="0" applyBorder="1"/>
    <xf numFmtId="0" fontId="8" fillId="6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 readingOrder="2"/>
    </xf>
    <xf numFmtId="0" fontId="1" fillId="12" borderId="0" xfId="0" applyFont="1" applyFill="1" applyAlignment="1">
      <alignment horizontal="center" vertical="center" wrapText="1"/>
    </xf>
    <xf numFmtId="0" fontId="0" fillId="13" borderId="0" xfId="0" applyFill="1" applyAlignment="1"/>
    <xf numFmtId="0" fontId="9" fillId="14" borderId="0" xfId="0" applyFont="1" applyFill="1" applyAlignment="1">
      <alignment horizontal="center" vertical="center" wrapText="1"/>
    </xf>
    <xf numFmtId="0" fontId="0" fillId="15" borderId="0" xfId="0" applyFill="1" applyAlignment="1"/>
    <xf numFmtId="0" fontId="0" fillId="16" borderId="0" xfId="0" applyFill="1" applyAlignment="1"/>
    <xf numFmtId="0" fontId="0" fillId="12" borderId="0" xfId="0" applyFill="1" applyAlignment="1"/>
    <xf numFmtId="0" fontId="3" fillId="12" borderId="0" xfId="0" applyFont="1" applyFill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left" vertical="center" wrapText="1"/>
    </xf>
    <xf numFmtId="3" fontId="3" fillId="16" borderId="2" xfId="0" applyNumberFormat="1" applyFont="1" applyFill="1" applyBorder="1" applyAlignment="1">
      <alignment horizontal="right" vertical="center"/>
    </xf>
    <xf numFmtId="0" fontId="0" fillId="0" borderId="0" xfId="0" applyAlignment="1">
      <alignment readingOrder="2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/>
    <xf numFmtId="0" fontId="25" fillId="4" borderId="1" xfId="0" applyFont="1" applyFill="1" applyBorder="1" applyAlignment="1">
      <alignment horizontal="center" vertical="center" wrapText="1"/>
    </xf>
    <xf numFmtId="3" fontId="25" fillId="4" borderId="1" xfId="0" applyNumberFormat="1" applyFont="1" applyFill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3" fontId="25" fillId="0" borderId="1" xfId="0" applyNumberFormat="1" applyFont="1" applyBorder="1" applyAlignment="1">
      <alignment horizontal="right" vertical="center"/>
    </xf>
    <xf numFmtId="164" fontId="25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88888"/>
      <rgbColor rgb="FF9999FF"/>
      <rgbColor rgb="FF8E44AD"/>
      <rgbColor rgb="FFFFF9C4"/>
      <rgbColor rgb="FFE8F0FE"/>
      <rgbColor rgb="FF660066"/>
      <rgbColor rgb="FFFF8080"/>
      <rgbColor rgb="FF0066CC"/>
      <rgbColor rgb="FFCADC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7E4BD"/>
      <rgbColor rgb="FFC8E6C9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39C12"/>
      <rgbColor rgb="FFE74C3C"/>
      <rgbColor rgb="FF666699"/>
      <rgbColor rgb="FF969696"/>
      <rgbColor rgb="FF1E2761"/>
      <rgbColor rgb="FF27AE60"/>
      <rgbColor rgb="FF003300"/>
      <rgbColor rgb="FF333300"/>
      <rgbColor rgb="FF993300"/>
      <rgbColor rgb="FF993366"/>
      <rgbColor rgb="FF2D4A8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E2761"/>
  </sheetPr>
  <dimension ref="A1:D35"/>
  <sheetViews>
    <sheetView topLeftCell="A2" zoomScaleNormal="100" workbookViewId="0">
      <selection activeCell="A28" sqref="A28"/>
    </sheetView>
  </sheetViews>
  <sheetFormatPr defaultColWidth="8.6640625" defaultRowHeight="14.25"/>
  <cols>
    <col min="1" max="1" width="55" style="1" customWidth="1"/>
    <col min="2" max="2" width="20" style="1" customWidth="1"/>
    <col min="3" max="3" width="15" style="1" customWidth="1"/>
    <col min="4" max="4" width="55" style="1" customWidth="1"/>
  </cols>
  <sheetData>
    <row r="1" spans="1:4" ht="34.5" customHeight="1">
      <c r="A1" s="68" t="s">
        <v>0</v>
      </c>
      <c r="B1" s="69"/>
      <c r="C1" s="69"/>
      <c r="D1" s="70"/>
    </row>
    <row r="2" spans="1:4" ht="14.25" customHeight="1">
      <c r="A2" s="2"/>
      <c r="B2" s="2"/>
      <c r="C2" s="2"/>
      <c r="D2" s="2"/>
    </row>
    <row r="3" spans="1:4" ht="24.75" customHeight="1">
      <c r="A3" s="72" t="s">
        <v>1</v>
      </c>
      <c r="B3" s="69"/>
      <c r="C3" s="69"/>
      <c r="D3" s="70"/>
    </row>
    <row r="4" spans="1:4" ht="15" customHeight="1">
      <c r="A4" s="3" t="s">
        <v>2</v>
      </c>
      <c r="B4" s="3" t="s">
        <v>3</v>
      </c>
      <c r="C4" s="3" t="s">
        <v>4</v>
      </c>
      <c r="D4" s="3" t="s">
        <v>5</v>
      </c>
    </row>
    <row r="5" spans="1:4" ht="15" customHeight="1">
      <c r="A5" s="4" t="s">
        <v>6</v>
      </c>
      <c r="B5" s="5">
        <v>2500000</v>
      </c>
      <c r="C5" s="6" t="s">
        <v>7</v>
      </c>
      <c r="D5" s="7" t="s">
        <v>8</v>
      </c>
    </row>
    <row r="6" spans="1:4" ht="15" customHeight="1">
      <c r="A6" s="4" t="s">
        <v>9</v>
      </c>
      <c r="B6" s="8">
        <v>4</v>
      </c>
      <c r="C6" s="6" t="s">
        <v>10</v>
      </c>
      <c r="D6" s="7" t="s">
        <v>11</v>
      </c>
    </row>
    <row r="7" spans="1:4" ht="15" customHeight="1">
      <c r="A7" s="4" t="s">
        <v>12</v>
      </c>
      <c r="B7" s="5">
        <v>1000000</v>
      </c>
      <c r="C7" s="6" t="s">
        <v>7</v>
      </c>
      <c r="D7" s="7" t="s">
        <v>13</v>
      </c>
    </row>
    <row r="8" spans="1:4" ht="15" customHeight="1">
      <c r="A8" s="4" t="s">
        <v>14</v>
      </c>
      <c r="B8" s="9">
        <v>0.12</v>
      </c>
      <c r="C8" s="6" t="s">
        <v>15</v>
      </c>
      <c r="D8" s="7" t="s">
        <v>16</v>
      </c>
    </row>
    <row r="9" spans="1:4" ht="15" customHeight="1">
      <c r="A9" s="4" t="s">
        <v>17</v>
      </c>
      <c r="B9" s="9">
        <v>0.06</v>
      </c>
      <c r="C9" s="6" t="s">
        <v>15</v>
      </c>
      <c r="D9" s="7" t="s">
        <v>18</v>
      </c>
    </row>
    <row r="10" spans="1:4" ht="14.25" customHeight="1">
      <c r="A10" s="2"/>
      <c r="B10" s="2"/>
      <c r="C10" s="2"/>
      <c r="D10" s="2"/>
    </row>
    <row r="11" spans="1:4" ht="24.75" customHeight="1">
      <c r="A11" s="73" t="s">
        <v>19</v>
      </c>
      <c r="B11" s="69"/>
      <c r="C11" s="69"/>
      <c r="D11" s="70"/>
    </row>
    <row r="12" spans="1:4" ht="15" customHeight="1">
      <c r="A12" s="4" t="s">
        <v>20</v>
      </c>
      <c r="B12" s="5">
        <v>1000000</v>
      </c>
      <c r="C12" s="6" t="s">
        <v>7</v>
      </c>
      <c r="D12" s="7" t="s">
        <v>21</v>
      </c>
    </row>
    <row r="13" spans="1:4" ht="15" customHeight="1">
      <c r="A13" s="4" t="s">
        <v>22</v>
      </c>
      <c r="B13" s="5">
        <v>1500000</v>
      </c>
      <c r="C13" s="6" t="s">
        <v>23</v>
      </c>
      <c r="D13" s="7" t="s">
        <v>24</v>
      </c>
    </row>
    <row r="14" spans="1:4" ht="15" customHeight="1">
      <c r="A14" s="4" t="s">
        <v>25</v>
      </c>
      <c r="B14" s="5">
        <v>3000000</v>
      </c>
      <c r="C14" s="6" t="s">
        <v>23</v>
      </c>
      <c r="D14" s="7" t="s">
        <v>26</v>
      </c>
    </row>
    <row r="15" spans="1:4" ht="15" customHeight="1">
      <c r="A15" s="4" t="s">
        <v>27</v>
      </c>
      <c r="B15" s="5">
        <v>5000000</v>
      </c>
      <c r="C15" s="6" t="s">
        <v>23</v>
      </c>
      <c r="D15" s="7" t="s">
        <v>28</v>
      </c>
    </row>
    <row r="16" spans="1:4" ht="15" customHeight="1">
      <c r="A16" s="4" t="s">
        <v>29</v>
      </c>
      <c r="B16" s="5">
        <v>7000000</v>
      </c>
      <c r="C16" s="6" t="s">
        <v>23</v>
      </c>
      <c r="D16" s="7" t="s">
        <v>30</v>
      </c>
    </row>
    <row r="17" spans="1:4" ht="15" customHeight="1">
      <c r="A17" s="4" t="s">
        <v>31</v>
      </c>
      <c r="B17" s="5">
        <v>10000000</v>
      </c>
      <c r="C17" s="6" t="s">
        <v>23</v>
      </c>
      <c r="D17" s="7" t="s">
        <v>32</v>
      </c>
    </row>
    <row r="18" spans="1:4" ht="14.25" customHeight="1">
      <c r="A18" s="2"/>
      <c r="B18" s="2"/>
      <c r="C18" s="2"/>
      <c r="D18" s="2"/>
    </row>
    <row r="19" spans="1:4" ht="24.75" customHeight="1">
      <c r="A19" s="73" t="s">
        <v>33</v>
      </c>
      <c r="B19" s="69"/>
      <c r="C19" s="69"/>
      <c r="D19" s="70"/>
    </row>
    <row r="20" spans="1:4" ht="15" customHeight="1">
      <c r="A20" s="4" t="s">
        <v>34</v>
      </c>
      <c r="B20" s="5">
        <v>12000</v>
      </c>
      <c r="C20" s="6" t="s">
        <v>23</v>
      </c>
      <c r="D20" s="7" t="s">
        <v>35</v>
      </c>
    </row>
    <row r="21" spans="1:4" ht="15" customHeight="1">
      <c r="A21" s="10" t="s">
        <v>36</v>
      </c>
      <c r="B21" s="5">
        <v>7000</v>
      </c>
      <c r="C21" s="6" t="s">
        <v>23</v>
      </c>
      <c r="D21" s="7" t="s">
        <v>37</v>
      </c>
    </row>
    <row r="22" spans="1:4" ht="15" customHeight="1">
      <c r="A22" s="10" t="s">
        <v>38</v>
      </c>
      <c r="B22" s="5">
        <v>5000</v>
      </c>
      <c r="C22" s="6" t="s">
        <v>23</v>
      </c>
      <c r="D22" s="7" t="s">
        <v>39</v>
      </c>
    </row>
    <row r="23" spans="1:4" ht="15" customHeight="1">
      <c r="A23" s="4" t="s">
        <v>40</v>
      </c>
      <c r="B23" s="5">
        <v>7500</v>
      </c>
      <c r="C23" s="6" t="s">
        <v>23</v>
      </c>
      <c r="D23" s="7" t="s">
        <v>41</v>
      </c>
    </row>
    <row r="24" spans="1:4" ht="15" customHeight="1">
      <c r="A24" s="4" t="s">
        <v>42</v>
      </c>
      <c r="B24" s="5">
        <v>3500</v>
      </c>
      <c r="C24" s="6" t="s">
        <v>23</v>
      </c>
      <c r="D24" s="7" t="s">
        <v>43</v>
      </c>
    </row>
    <row r="25" spans="1:4" ht="15" customHeight="1">
      <c r="A25" s="4" t="s">
        <v>44</v>
      </c>
      <c r="B25" s="5">
        <v>8000</v>
      </c>
      <c r="C25" s="6" t="s">
        <v>23</v>
      </c>
      <c r="D25" s="7" t="s">
        <v>45</v>
      </c>
    </row>
    <row r="26" spans="1:4" ht="15" customHeight="1">
      <c r="A26" s="4" t="s">
        <v>46</v>
      </c>
      <c r="B26" s="5">
        <v>6000</v>
      </c>
      <c r="C26" s="6" t="s">
        <v>23</v>
      </c>
      <c r="D26" s="7" t="s">
        <v>47</v>
      </c>
    </row>
    <row r="27" spans="1:4" ht="15" customHeight="1">
      <c r="A27" s="4" t="s">
        <v>48</v>
      </c>
      <c r="B27" s="5">
        <v>6000</v>
      </c>
      <c r="C27" s="6" t="s">
        <v>23</v>
      </c>
      <c r="D27" s="7" t="s">
        <v>47</v>
      </c>
    </row>
    <row r="28" spans="1:4" ht="15" customHeight="1">
      <c r="A28" s="10" t="s">
        <v>49</v>
      </c>
      <c r="B28" s="5">
        <v>6000</v>
      </c>
      <c r="C28" s="6" t="s">
        <v>23</v>
      </c>
      <c r="D28" s="7" t="s">
        <v>50</v>
      </c>
    </row>
    <row r="29" spans="1:4" ht="15" customHeight="1">
      <c r="A29" s="4" t="s">
        <v>51</v>
      </c>
      <c r="B29" s="5">
        <v>2500</v>
      </c>
      <c r="C29" s="6" t="s">
        <v>23</v>
      </c>
      <c r="D29" s="7" t="s">
        <v>52</v>
      </c>
    </row>
    <row r="30" spans="1:4" ht="14.25" customHeight="1">
      <c r="A30" s="2"/>
      <c r="B30" s="2"/>
      <c r="C30" s="2"/>
      <c r="D30" s="2"/>
    </row>
    <row r="31" spans="1:4" ht="24.75" customHeight="1">
      <c r="A31" s="71" t="s">
        <v>53</v>
      </c>
      <c r="B31" s="69"/>
      <c r="C31" s="69"/>
      <c r="D31" s="70"/>
    </row>
    <row r="32" spans="1:4" ht="15" customHeight="1">
      <c r="A32" s="4" t="s">
        <v>54</v>
      </c>
      <c r="B32" s="5">
        <v>14700</v>
      </c>
      <c r="C32" s="6" t="s">
        <v>23</v>
      </c>
      <c r="D32" s="7" t="s">
        <v>55</v>
      </c>
    </row>
    <row r="33" spans="1:4" ht="15" customHeight="1">
      <c r="A33" s="4" t="s">
        <v>56</v>
      </c>
      <c r="B33" s="5">
        <v>29300</v>
      </c>
      <c r="C33" s="6" t="s">
        <v>23</v>
      </c>
      <c r="D33" s="7" t="s">
        <v>57</v>
      </c>
    </row>
    <row r="34" spans="1:4" ht="15" customHeight="1">
      <c r="A34" s="4" t="s">
        <v>58</v>
      </c>
      <c r="B34" s="5">
        <v>42500</v>
      </c>
      <c r="C34" s="6" t="s">
        <v>23</v>
      </c>
      <c r="D34" s="7" t="s">
        <v>59</v>
      </c>
    </row>
    <row r="35" spans="1:4" ht="15" customHeight="1">
      <c r="A35" s="4" t="s">
        <v>60</v>
      </c>
      <c r="B35" s="5">
        <v>56700</v>
      </c>
      <c r="C35" s="6" t="s">
        <v>23</v>
      </c>
      <c r="D35" s="7" t="s">
        <v>61</v>
      </c>
    </row>
  </sheetData>
  <mergeCells count="5">
    <mergeCell ref="A1:D1"/>
    <mergeCell ref="A31:D31"/>
    <mergeCell ref="A3:D3"/>
    <mergeCell ref="A19:D19"/>
    <mergeCell ref="A11:D1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4A8C"/>
  </sheetPr>
  <dimension ref="A1:T55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K20" sqref="K20"/>
    </sheetView>
  </sheetViews>
  <sheetFormatPr defaultColWidth="8.6640625" defaultRowHeight="14.25"/>
  <cols>
    <col min="1" max="1" width="5" style="1" customWidth="1"/>
    <col min="2" max="2" width="48" style="1" customWidth="1"/>
    <col min="3" max="20" width="13" style="1" customWidth="1"/>
  </cols>
  <sheetData>
    <row r="1" spans="1:20" ht="34.5" customHeight="1">
      <c r="A1" s="81" t="s">
        <v>62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ht="30" customHeight="1">
      <c r="C2" s="83" t="s">
        <v>63</v>
      </c>
      <c r="D2" s="84"/>
      <c r="E2" s="84"/>
      <c r="F2" s="83" t="s">
        <v>64</v>
      </c>
      <c r="G2" s="84"/>
      <c r="H2" s="84"/>
      <c r="I2" s="83" t="s">
        <v>65</v>
      </c>
      <c r="J2" s="84"/>
      <c r="K2" s="84"/>
      <c r="L2" s="84"/>
      <c r="M2" s="84"/>
      <c r="N2" s="84"/>
      <c r="O2" s="83" t="s">
        <v>66</v>
      </c>
      <c r="P2" s="84"/>
      <c r="Q2" s="84"/>
      <c r="R2" s="84"/>
      <c r="S2" s="84"/>
      <c r="T2" s="84"/>
    </row>
    <row r="3" spans="1:20" ht="15" customHeight="1">
      <c r="A3" s="86"/>
      <c r="B3" s="87" t="s">
        <v>67</v>
      </c>
      <c r="C3" s="88" t="s">
        <v>68</v>
      </c>
      <c r="D3" s="88" t="s">
        <v>69</v>
      </c>
      <c r="E3" s="88" t="s">
        <v>70</v>
      </c>
      <c r="F3" s="88" t="s">
        <v>71</v>
      </c>
      <c r="G3" s="88" t="s">
        <v>72</v>
      </c>
      <c r="H3" s="88" t="s">
        <v>73</v>
      </c>
      <c r="I3" s="88" t="s">
        <v>74</v>
      </c>
      <c r="J3" s="88" t="s">
        <v>75</v>
      </c>
      <c r="K3" s="88" t="s">
        <v>76</v>
      </c>
      <c r="L3" s="88" t="s">
        <v>77</v>
      </c>
      <c r="M3" s="88" t="s">
        <v>78</v>
      </c>
      <c r="N3" s="88" t="s">
        <v>79</v>
      </c>
      <c r="O3" s="88" t="s">
        <v>80</v>
      </c>
      <c r="P3" s="88" t="s">
        <v>81</v>
      </c>
      <c r="Q3" s="88" t="s">
        <v>82</v>
      </c>
      <c r="R3" s="88" t="s">
        <v>83</v>
      </c>
      <c r="S3" s="88" t="s">
        <v>84</v>
      </c>
      <c r="T3" s="88" t="s">
        <v>85</v>
      </c>
    </row>
    <row r="4" spans="1:20" ht="15" customHeight="1">
      <c r="A4" s="75" t="s">
        <v>86</v>
      </c>
      <c r="B4" s="7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5" customHeight="1">
      <c r="B5" s="16" t="s">
        <v>34</v>
      </c>
      <c r="C5" s="17">
        <v>12000</v>
      </c>
      <c r="D5" s="17">
        <v>12000</v>
      </c>
      <c r="E5" s="17">
        <v>12000</v>
      </c>
      <c r="F5" s="17">
        <v>12000</v>
      </c>
      <c r="G5" s="17">
        <v>12000</v>
      </c>
      <c r="H5" s="17">
        <v>12000</v>
      </c>
      <c r="I5" s="17">
        <v>12000</v>
      </c>
      <c r="J5" s="17">
        <v>12000</v>
      </c>
      <c r="K5" s="17">
        <v>12000</v>
      </c>
      <c r="L5" s="17">
        <v>12000</v>
      </c>
      <c r="M5" s="17">
        <v>12000</v>
      </c>
      <c r="N5" s="17">
        <v>12000</v>
      </c>
      <c r="O5" s="17">
        <v>12000</v>
      </c>
      <c r="P5" s="17">
        <v>12000</v>
      </c>
      <c r="Q5" s="17">
        <v>12000</v>
      </c>
      <c r="R5" s="17">
        <v>12000</v>
      </c>
      <c r="S5" s="17">
        <v>12000</v>
      </c>
      <c r="T5" s="17">
        <v>12000</v>
      </c>
    </row>
    <row r="6" spans="1:20" ht="15" customHeight="1">
      <c r="B6" s="18" t="s">
        <v>87</v>
      </c>
      <c r="C6" s="17">
        <v>7000</v>
      </c>
      <c r="D6" s="17">
        <v>7000</v>
      </c>
      <c r="E6" s="17">
        <v>7000</v>
      </c>
      <c r="F6" s="17">
        <v>7000</v>
      </c>
      <c r="G6" s="17">
        <v>7000</v>
      </c>
      <c r="H6" s="17">
        <v>7000</v>
      </c>
      <c r="I6" s="17">
        <v>7000</v>
      </c>
      <c r="J6" s="17">
        <v>7000</v>
      </c>
      <c r="K6" s="17">
        <v>7000</v>
      </c>
      <c r="L6" s="17">
        <v>7000</v>
      </c>
      <c r="M6" s="17">
        <v>7000</v>
      </c>
      <c r="N6" s="17">
        <v>7000</v>
      </c>
      <c r="O6" s="17">
        <v>7000</v>
      </c>
      <c r="P6" s="17">
        <v>7000</v>
      </c>
      <c r="Q6" s="17">
        <v>7000</v>
      </c>
      <c r="R6" s="17">
        <v>7000</v>
      </c>
      <c r="S6" s="17">
        <v>7000</v>
      </c>
      <c r="T6" s="17">
        <v>7000</v>
      </c>
    </row>
    <row r="7" spans="1:20" ht="15" customHeight="1">
      <c r="B7" s="16" t="s">
        <v>88</v>
      </c>
      <c r="C7" s="17">
        <v>5000</v>
      </c>
      <c r="D7" s="17">
        <v>5000</v>
      </c>
      <c r="E7" s="17">
        <v>5000</v>
      </c>
      <c r="F7" s="17">
        <v>5000</v>
      </c>
      <c r="G7" s="17">
        <v>5000</v>
      </c>
      <c r="H7" s="17">
        <v>5000</v>
      </c>
      <c r="I7" s="17">
        <v>5000</v>
      </c>
      <c r="J7" s="17">
        <v>5000</v>
      </c>
      <c r="K7" s="17">
        <v>5000</v>
      </c>
      <c r="L7" s="17">
        <v>5000</v>
      </c>
      <c r="M7" s="17">
        <v>5000</v>
      </c>
      <c r="N7" s="17">
        <v>5000</v>
      </c>
      <c r="O7" s="17">
        <v>5000</v>
      </c>
      <c r="P7" s="17">
        <v>5000</v>
      </c>
      <c r="Q7" s="17">
        <v>5000</v>
      </c>
      <c r="R7" s="17">
        <v>5000</v>
      </c>
      <c r="S7" s="17">
        <v>5000</v>
      </c>
      <c r="T7" s="17">
        <v>5000</v>
      </c>
    </row>
    <row r="8" spans="1:20" ht="15" customHeight="1">
      <c r="B8" s="16" t="s">
        <v>40</v>
      </c>
      <c r="C8" s="17">
        <v>7500</v>
      </c>
      <c r="D8" s="17">
        <v>7500</v>
      </c>
      <c r="E8" s="17">
        <v>7500</v>
      </c>
      <c r="F8" s="17">
        <v>7500</v>
      </c>
      <c r="G8" s="17">
        <v>7500</v>
      </c>
      <c r="H8" s="17">
        <v>7500</v>
      </c>
      <c r="I8" s="17">
        <v>7500</v>
      </c>
      <c r="J8" s="17">
        <v>7500</v>
      </c>
      <c r="K8" s="17">
        <v>7500</v>
      </c>
      <c r="L8" s="17">
        <v>7500</v>
      </c>
      <c r="M8" s="17">
        <v>7500</v>
      </c>
      <c r="N8" s="17">
        <v>7500</v>
      </c>
      <c r="O8" s="17">
        <v>8000</v>
      </c>
      <c r="P8" s="17">
        <v>8000</v>
      </c>
      <c r="Q8" s="17">
        <v>8000</v>
      </c>
      <c r="R8" s="17">
        <v>8000</v>
      </c>
      <c r="S8" s="17">
        <v>8000</v>
      </c>
      <c r="T8" s="17">
        <v>8000</v>
      </c>
    </row>
    <row r="9" spans="1:20" ht="15" customHeight="1">
      <c r="B9" s="16" t="s">
        <v>89</v>
      </c>
      <c r="C9" s="19">
        <v>0</v>
      </c>
      <c r="D9" s="19">
        <v>0</v>
      </c>
      <c r="E9" s="19">
        <v>0</v>
      </c>
      <c r="F9" s="17">
        <v>3500</v>
      </c>
      <c r="G9" s="17">
        <v>3500</v>
      </c>
      <c r="H9" s="17">
        <v>3500</v>
      </c>
      <c r="I9" s="17">
        <v>3500</v>
      </c>
      <c r="J9" s="17">
        <v>3500</v>
      </c>
      <c r="K9" s="17">
        <v>3500</v>
      </c>
      <c r="L9" s="17">
        <v>3500</v>
      </c>
      <c r="M9" s="17">
        <v>3500</v>
      </c>
      <c r="N9" s="17">
        <v>3500</v>
      </c>
      <c r="O9" s="17">
        <v>4500</v>
      </c>
      <c r="P9" s="17">
        <v>4500</v>
      </c>
      <c r="Q9" s="17">
        <v>4500</v>
      </c>
      <c r="R9" s="17">
        <v>4500</v>
      </c>
      <c r="S9" s="17">
        <v>4500</v>
      </c>
      <c r="T9" s="17">
        <v>4500</v>
      </c>
    </row>
    <row r="10" spans="1:20" ht="15" customHeight="1">
      <c r="B10" s="16" t="s">
        <v>90</v>
      </c>
      <c r="C10" s="19">
        <v>0</v>
      </c>
      <c r="D10" s="19">
        <v>0</v>
      </c>
      <c r="E10" s="19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8000</v>
      </c>
      <c r="P10" s="17">
        <v>8000</v>
      </c>
      <c r="Q10" s="17">
        <v>8000</v>
      </c>
      <c r="R10" s="17">
        <v>8000</v>
      </c>
      <c r="S10" s="17">
        <v>8000</v>
      </c>
      <c r="T10" s="17">
        <v>8000</v>
      </c>
    </row>
    <row r="11" spans="1:20" ht="15" customHeight="1">
      <c r="B11" s="16" t="s">
        <v>91</v>
      </c>
      <c r="C11" s="17">
        <v>6000</v>
      </c>
      <c r="D11" s="17">
        <v>6000</v>
      </c>
      <c r="E11" s="17">
        <v>6000</v>
      </c>
      <c r="F11" s="17">
        <v>6000</v>
      </c>
      <c r="G11" s="17">
        <v>6000</v>
      </c>
      <c r="H11" s="17">
        <v>6000</v>
      </c>
      <c r="I11" s="17">
        <v>6000</v>
      </c>
      <c r="J11" s="17">
        <v>6000</v>
      </c>
      <c r="K11" s="17">
        <v>6000</v>
      </c>
      <c r="L11" s="17">
        <v>6000</v>
      </c>
      <c r="M11" s="17">
        <v>6000</v>
      </c>
      <c r="N11" s="17">
        <v>6000</v>
      </c>
      <c r="O11" s="17">
        <v>6000</v>
      </c>
      <c r="P11" s="17">
        <v>6000</v>
      </c>
      <c r="Q11" s="17">
        <v>6000</v>
      </c>
      <c r="R11" s="17">
        <v>6000</v>
      </c>
      <c r="S11" s="17">
        <v>6000</v>
      </c>
      <c r="T11" s="17">
        <v>6000</v>
      </c>
    </row>
    <row r="12" spans="1:20" ht="15" customHeight="1">
      <c r="B12" s="16" t="s">
        <v>92</v>
      </c>
      <c r="C12" s="17">
        <v>6000</v>
      </c>
      <c r="D12" s="17">
        <v>6000</v>
      </c>
      <c r="E12" s="17">
        <v>6000</v>
      </c>
      <c r="F12" s="17">
        <v>6000</v>
      </c>
      <c r="G12" s="17">
        <v>6000</v>
      </c>
      <c r="H12" s="17">
        <v>6000</v>
      </c>
      <c r="I12" s="17">
        <v>6000</v>
      </c>
      <c r="J12" s="17">
        <v>6000</v>
      </c>
      <c r="K12" s="17">
        <v>6000</v>
      </c>
      <c r="L12" s="17">
        <v>6000</v>
      </c>
      <c r="M12" s="17">
        <v>6000</v>
      </c>
      <c r="N12" s="17">
        <v>6000</v>
      </c>
      <c r="O12" s="17">
        <v>6000</v>
      </c>
      <c r="P12" s="17">
        <v>6000</v>
      </c>
      <c r="Q12" s="17">
        <v>6000</v>
      </c>
      <c r="R12" s="17">
        <v>6000</v>
      </c>
      <c r="S12" s="17">
        <v>6000</v>
      </c>
      <c r="T12" s="17">
        <v>6000</v>
      </c>
    </row>
    <row r="13" spans="1:20" ht="15" customHeight="1">
      <c r="B13" s="18" t="s">
        <v>93</v>
      </c>
      <c r="C13" s="19">
        <v>0</v>
      </c>
      <c r="D13" s="19">
        <v>0</v>
      </c>
      <c r="E13" s="19">
        <v>0</v>
      </c>
      <c r="F13" s="17">
        <v>6000</v>
      </c>
      <c r="G13" s="17">
        <v>6000</v>
      </c>
      <c r="H13" s="17">
        <v>6000</v>
      </c>
      <c r="I13" s="17">
        <v>6000</v>
      </c>
      <c r="J13" s="17">
        <v>6000</v>
      </c>
      <c r="K13" s="17">
        <v>6000</v>
      </c>
      <c r="L13" s="17">
        <v>6000</v>
      </c>
      <c r="M13" s="17">
        <v>6000</v>
      </c>
      <c r="N13" s="17">
        <v>6000</v>
      </c>
      <c r="O13" s="17">
        <v>6000</v>
      </c>
      <c r="P13" s="17">
        <v>6000</v>
      </c>
      <c r="Q13" s="17">
        <v>6000</v>
      </c>
      <c r="R13" s="17">
        <v>6000</v>
      </c>
      <c r="S13" s="17">
        <v>6000</v>
      </c>
      <c r="T13" s="17">
        <v>6000</v>
      </c>
    </row>
    <row r="14" spans="1:20" ht="15" customHeight="1">
      <c r="B14" s="16" t="s">
        <v>51</v>
      </c>
      <c r="C14" s="17">
        <v>5000</v>
      </c>
      <c r="D14" s="17">
        <v>5000</v>
      </c>
      <c r="E14" s="17">
        <v>5000</v>
      </c>
      <c r="F14" s="17">
        <v>5000</v>
      </c>
      <c r="G14" s="17">
        <v>5000</v>
      </c>
      <c r="H14" s="17">
        <v>5000</v>
      </c>
      <c r="I14" s="17">
        <v>5000</v>
      </c>
      <c r="J14" s="17">
        <v>5000</v>
      </c>
      <c r="K14" s="17">
        <v>5000</v>
      </c>
      <c r="L14" s="17">
        <v>5000</v>
      </c>
      <c r="M14" s="17">
        <v>5000</v>
      </c>
      <c r="N14" s="17">
        <v>5000</v>
      </c>
      <c r="O14" s="17">
        <v>5000</v>
      </c>
      <c r="P14" s="17">
        <v>5000</v>
      </c>
      <c r="Q14" s="17">
        <v>5000</v>
      </c>
      <c r="R14" s="17">
        <v>5000</v>
      </c>
      <c r="S14" s="17">
        <v>5000</v>
      </c>
      <c r="T14" s="17">
        <v>5000</v>
      </c>
    </row>
    <row r="15" spans="1:20" ht="15" customHeight="1">
      <c r="A15" s="20"/>
      <c r="B15" s="21" t="s">
        <v>94</v>
      </c>
      <c r="C15" s="22">
        <f t="shared" ref="C15:T15" si="0">SUM(C5:C14)</f>
        <v>48500</v>
      </c>
      <c r="D15" s="22">
        <f t="shared" si="0"/>
        <v>48500</v>
      </c>
      <c r="E15" s="22">
        <f t="shared" si="0"/>
        <v>48500</v>
      </c>
      <c r="F15" s="22">
        <f t="shared" si="0"/>
        <v>58000</v>
      </c>
      <c r="G15" s="22">
        <f t="shared" si="0"/>
        <v>58000</v>
      </c>
      <c r="H15" s="22">
        <f t="shared" si="0"/>
        <v>58000</v>
      </c>
      <c r="I15" s="22">
        <f t="shared" si="0"/>
        <v>58000</v>
      </c>
      <c r="J15" s="22">
        <f t="shared" si="0"/>
        <v>58000</v>
      </c>
      <c r="K15" s="22">
        <f t="shared" si="0"/>
        <v>58000</v>
      </c>
      <c r="L15" s="22">
        <f t="shared" si="0"/>
        <v>58000</v>
      </c>
      <c r="M15" s="22">
        <f t="shared" si="0"/>
        <v>58000</v>
      </c>
      <c r="N15" s="22">
        <f t="shared" si="0"/>
        <v>58000</v>
      </c>
      <c r="O15" s="22">
        <f t="shared" si="0"/>
        <v>67500</v>
      </c>
      <c r="P15" s="22">
        <f t="shared" si="0"/>
        <v>67500</v>
      </c>
      <c r="Q15" s="22">
        <f t="shared" si="0"/>
        <v>67500</v>
      </c>
      <c r="R15" s="22">
        <f t="shared" si="0"/>
        <v>67500</v>
      </c>
      <c r="S15" s="22">
        <f t="shared" si="0"/>
        <v>67500</v>
      </c>
      <c r="T15" s="22">
        <f t="shared" si="0"/>
        <v>67500</v>
      </c>
    </row>
    <row r="17" spans="1:20" ht="27" customHeight="1">
      <c r="A17" s="75" t="s">
        <v>95</v>
      </c>
      <c r="B17" s="7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5" customHeight="1">
      <c r="B18" s="16" t="s">
        <v>96</v>
      </c>
      <c r="C18" s="17">
        <v>4000</v>
      </c>
      <c r="D18" s="17">
        <v>5000</v>
      </c>
      <c r="E18" s="17">
        <v>5000</v>
      </c>
      <c r="F18" s="17">
        <v>11000</v>
      </c>
      <c r="G18" s="17">
        <v>11000</v>
      </c>
      <c r="H18" s="17">
        <v>11000</v>
      </c>
      <c r="I18" s="17">
        <v>14000</v>
      </c>
      <c r="J18" s="17">
        <v>15000</v>
      </c>
      <c r="K18" s="17">
        <v>16000</v>
      </c>
      <c r="L18" s="17">
        <v>16000</v>
      </c>
      <c r="M18" s="17">
        <v>16000</v>
      </c>
      <c r="N18" s="17">
        <v>17000</v>
      </c>
      <c r="O18" s="17">
        <v>18000</v>
      </c>
      <c r="P18" s="17">
        <v>18000</v>
      </c>
      <c r="Q18" s="17">
        <v>18000</v>
      </c>
      <c r="R18" s="17">
        <v>20000</v>
      </c>
      <c r="S18" s="17">
        <v>20000</v>
      </c>
      <c r="T18" s="17">
        <v>22000</v>
      </c>
    </row>
    <row r="19" spans="1:20" ht="15" customHeight="1">
      <c r="B19" s="16" t="s">
        <v>97</v>
      </c>
      <c r="C19" s="17">
        <v>3000</v>
      </c>
      <c r="D19" s="17">
        <v>3000</v>
      </c>
      <c r="E19" s="17">
        <v>3000</v>
      </c>
      <c r="F19" s="17">
        <v>3000</v>
      </c>
      <c r="G19" s="17">
        <v>3500</v>
      </c>
      <c r="H19" s="17">
        <v>3500</v>
      </c>
      <c r="I19" s="17">
        <v>4500</v>
      </c>
      <c r="J19" s="17">
        <v>4500</v>
      </c>
      <c r="K19" s="17">
        <v>4500</v>
      </c>
      <c r="L19" s="17">
        <v>4500</v>
      </c>
      <c r="M19" s="17">
        <v>4500</v>
      </c>
      <c r="N19" s="17">
        <v>4500</v>
      </c>
      <c r="O19" s="17">
        <v>6000</v>
      </c>
      <c r="P19" s="17">
        <v>6000</v>
      </c>
      <c r="Q19" s="17">
        <v>7000</v>
      </c>
      <c r="R19" s="17">
        <v>7000</v>
      </c>
      <c r="S19" s="17">
        <v>7000</v>
      </c>
      <c r="T19" s="17">
        <v>12000</v>
      </c>
    </row>
    <row r="20" spans="1:20" ht="15" customHeight="1">
      <c r="B20" s="16" t="s">
        <v>98</v>
      </c>
      <c r="C20" s="19">
        <v>0</v>
      </c>
      <c r="D20" s="19">
        <v>0</v>
      </c>
      <c r="E20" s="19">
        <v>0</v>
      </c>
      <c r="F20" s="17">
        <v>5000</v>
      </c>
      <c r="G20" s="17">
        <v>5000</v>
      </c>
      <c r="H20" s="17">
        <v>5000</v>
      </c>
      <c r="I20" s="17">
        <v>4000</v>
      </c>
      <c r="J20" s="17">
        <v>4000</v>
      </c>
      <c r="K20" s="17">
        <v>4000</v>
      </c>
      <c r="L20" s="17">
        <v>4000</v>
      </c>
      <c r="M20" s="17">
        <v>4000</v>
      </c>
      <c r="N20" s="17">
        <v>4000</v>
      </c>
      <c r="O20" s="17">
        <v>5000</v>
      </c>
      <c r="P20" s="17">
        <v>5000</v>
      </c>
      <c r="Q20" s="17">
        <v>5000</v>
      </c>
      <c r="R20" s="17">
        <v>5000</v>
      </c>
      <c r="S20" s="17">
        <v>5000</v>
      </c>
      <c r="T20" s="17">
        <v>7000</v>
      </c>
    </row>
    <row r="21" spans="1:20" ht="15" customHeight="1">
      <c r="B21" s="16" t="s">
        <v>99</v>
      </c>
      <c r="C21" s="17">
        <v>9000</v>
      </c>
      <c r="D21" s="17">
        <v>10000</v>
      </c>
      <c r="E21" s="17">
        <v>10000</v>
      </c>
      <c r="F21" s="17">
        <v>9000</v>
      </c>
      <c r="G21" s="17">
        <v>9000</v>
      </c>
      <c r="H21" s="17">
        <v>9000</v>
      </c>
      <c r="I21" s="17">
        <v>11000</v>
      </c>
      <c r="J21" s="17">
        <v>13000</v>
      </c>
      <c r="K21" s="17">
        <v>13000</v>
      </c>
      <c r="L21" s="17">
        <v>14000</v>
      </c>
      <c r="M21" s="17">
        <v>13000</v>
      </c>
      <c r="N21" s="17">
        <v>16000</v>
      </c>
      <c r="O21" s="17">
        <v>20000</v>
      </c>
      <c r="P21" s="17">
        <v>20000</v>
      </c>
      <c r="Q21" s="17">
        <v>20000</v>
      </c>
      <c r="R21" s="17">
        <v>25000</v>
      </c>
      <c r="S21" s="17">
        <v>25000</v>
      </c>
      <c r="T21" s="17">
        <v>7000</v>
      </c>
    </row>
    <row r="22" spans="1:20" ht="15" customHeight="1">
      <c r="B22" s="16" t="s">
        <v>100</v>
      </c>
      <c r="C22" s="19">
        <v>0</v>
      </c>
      <c r="D22" s="19">
        <v>0</v>
      </c>
      <c r="E22" s="19">
        <v>0</v>
      </c>
      <c r="F22" s="17">
        <v>0</v>
      </c>
      <c r="G22" s="17">
        <v>0</v>
      </c>
      <c r="H22" s="17">
        <v>3000</v>
      </c>
      <c r="I22" s="17">
        <v>5000</v>
      </c>
      <c r="J22" s="17">
        <v>5000</v>
      </c>
      <c r="K22" s="17">
        <v>5000</v>
      </c>
      <c r="L22" s="17">
        <v>5000</v>
      </c>
      <c r="M22" s="17">
        <v>5000</v>
      </c>
      <c r="N22" s="17">
        <v>5000</v>
      </c>
      <c r="O22" s="17">
        <v>5000</v>
      </c>
      <c r="P22" s="17">
        <v>5000</v>
      </c>
      <c r="Q22" s="17">
        <v>5000</v>
      </c>
      <c r="R22" s="17">
        <v>5000</v>
      </c>
      <c r="S22" s="17">
        <v>5000</v>
      </c>
      <c r="T22" s="17">
        <v>5000</v>
      </c>
    </row>
    <row r="23" spans="1:20" ht="15" customHeight="1">
      <c r="A23" s="20"/>
      <c r="B23" s="21" t="s">
        <v>101</v>
      </c>
      <c r="C23" s="22">
        <f t="shared" ref="C23:T23" si="1">SUM(C18:C22)</f>
        <v>16000</v>
      </c>
      <c r="D23" s="22">
        <f t="shared" si="1"/>
        <v>18000</v>
      </c>
      <c r="E23" s="22">
        <f t="shared" si="1"/>
        <v>18000</v>
      </c>
      <c r="F23" s="22">
        <f t="shared" si="1"/>
        <v>28000</v>
      </c>
      <c r="G23" s="22">
        <f t="shared" si="1"/>
        <v>28500</v>
      </c>
      <c r="H23" s="22">
        <f t="shared" si="1"/>
        <v>31500</v>
      </c>
      <c r="I23" s="22">
        <f t="shared" si="1"/>
        <v>38500</v>
      </c>
      <c r="J23" s="22">
        <f t="shared" si="1"/>
        <v>41500</v>
      </c>
      <c r="K23" s="22">
        <f t="shared" si="1"/>
        <v>42500</v>
      </c>
      <c r="L23" s="22">
        <f t="shared" si="1"/>
        <v>43500</v>
      </c>
      <c r="M23" s="22">
        <f t="shared" si="1"/>
        <v>42500</v>
      </c>
      <c r="N23" s="22">
        <f t="shared" si="1"/>
        <v>46500</v>
      </c>
      <c r="O23" s="22">
        <f t="shared" si="1"/>
        <v>54000</v>
      </c>
      <c r="P23" s="22">
        <f t="shared" si="1"/>
        <v>54000</v>
      </c>
      <c r="Q23" s="22">
        <f t="shared" si="1"/>
        <v>55000</v>
      </c>
      <c r="R23" s="22">
        <f t="shared" si="1"/>
        <v>62000</v>
      </c>
      <c r="S23" s="22">
        <f t="shared" si="1"/>
        <v>62000</v>
      </c>
      <c r="T23" s="22">
        <f t="shared" si="1"/>
        <v>53000</v>
      </c>
    </row>
    <row r="25" spans="1:20" ht="15" customHeight="1">
      <c r="A25" s="75" t="s">
        <v>102</v>
      </c>
      <c r="B25" s="7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5" customHeight="1">
      <c r="B26" s="16" t="s">
        <v>103</v>
      </c>
      <c r="C26" s="17">
        <v>2000</v>
      </c>
      <c r="D26" s="17">
        <v>2000</v>
      </c>
      <c r="E26" s="17">
        <v>2000</v>
      </c>
      <c r="F26" s="17">
        <v>3000</v>
      </c>
      <c r="G26" s="17">
        <v>3000</v>
      </c>
      <c r="H26" s="17">
        <v>3000</v>
      </c>
      <c r="I26" s="17">
        <v>5000</v>
      </c>
      <c r="J26" s="17">
        <v>5000</v>
      </c>
      <c r="K26" s="17">
        <v>5000</v>
      </c>
      <c r="L26" s="17">
        <v>5000</v>
      </c>
      <c r="M26" s="17">
        <v>5000</v>
      </c>
      <c r="N26" s="17">
        <v>5000</v>
      </c>
      <c r="O26" s="17">
        <v>6000</v>
      </c>
      <c r="P26" s="17">
        <v>6000</v>
      </c>
      <c r="Q26" s="17">
        <v>6000</v>
      </c>
      <c r="R26" s="17">
        <v>6000</v>
      </c>
      <c r="S26" s="17">
        <v>6000</v>
      </c>
      <c r="T26" s="17">
        <v>6000</v>
      </c>
    </row>
    <row r="27" spans="1:20" ht="15" customHeight="1">
      <c r="B27" s="16" t="s">
        <v>104</v>
      </c>
      <c r="C27" s="17">
        <v>1500</v>
      </c>
      <c r="D27" s="17">
        <v>1500</v>
      </c>
      <c r="E27" s="17">
        <v>1500</v>
      </c>
      <c r="F27" s="17">
        <v>1500</v>
      </c>
      <c r="G27" s="17">
        <v>1500</v>
      </c>
      <c r="H27" s="17">
        <v>1500</v>
      </c>
      <c r="I27" s="17">
        <v>1500</v>
      </c>
      <c r="J27" s="17">
        <v>1500</v>
      </c>
      <c r="K27" s="17">
        <v>1500</v>
      </c>
      <c r="L27" s="17">
        <v>1500</v>
      </c>
      <c r="M27" s="17">
        <v>1500</v>
      </c>
      <c r="N27" s="17">
        <v>1500</v>
      </c>
      <c r="O27" s="17">
        <v>1500</v>
      </c>
      <c r="P27" s="17">
        <v>1500</v>
      </c>
      <c r="Q27" s="17">
        <v>1500</v>
      </c>
      <c r="R27" s="17">
        <v>1500</v>
      </c>
      <c r="S27" s="17">
        <v>1500</v>
      </c>
      <c r="T27" s="17">
        <v>1500</v>
      </c>
    </row>
    <row r="28" spans="1:20" ht="15" customHeight="1">
      <c r="B28" s="16" t="s">
        <v>105</v>
      </c>
      <c r="C28" s="17">
        <v>8000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</row>
    <row r="29" spans="1:20" ht="15" customHeight="1">
      <c r="B29" s="16" t="s">
        <v>106</v>
      </c>
      <c r="C29" s="19">
        <v>0</v>
      </c>
      <c r="D29" s="19">
        <v>0</v>
      </c>
      <c r="E29" s="17">
        <v>12000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</row>
    <row r="30" spans="1:20" ht="15" customHeight="1">
      <c r="B30" s="16" t="s">
        <v>107</v>
      </c>
      <c r="C30" s="17">
        <v>3000</v>
      </c>
      <c r="D30" s="17">
        <v>3000</v>
      </c>
      <c r="E30" s="17">
        <v>3000</v>
      </c>
      <c r="F30" s="17">
        <v>2000</v>
      </c>
      <c r="G30" s="17">
        <v>2000</v>
      </c>
      <c r="H30" s="17">
        <v>2000</v>
      </c>
      <c r="I30" s="17">
        <v>1500</v>
      </c>
      <c r="J30" s="17">
        <v>1500</v>
      </c>
      <c r="K30" s="17">
        <v>1500</v>
      </c>
      <c r="L30" s="17">
        <v>1500</v>
      </c>
      <c r="M30" s="17">
        <v>1500</v>
      </c>
      <c r="N30" s="17">
        <v>1500</v>
      </c>
      <c r="O30" s="17">
        <v>1000</v>
      </c>
      <c r="P30" s="17">
        <v>1000</v>
      </c>
      <c r="Q30" s="17">
        <v>1000</v>
      </c>
      <c r="R30" s="17">
        <v>1000</v>
      </c>
      <c r="S30" s="17">
        <v>1000</v>
      </c>
      <c r="T30" s="17">
        <v>1000</v>
      </c>
    </row>
    <row r="31" spans="1:20" ht="15" customHeight="1">
      <c r="B31" s="23" t="s">
        <v>108</v>
      </c>
      <c r="C31" s="15">
        <v>1500</v>
      </c>
      <c r="D31" s="15">
        <v>1500</v>
      </c>
      <c r="E31" s="15">
        <v>1500</v>
      </c>
      <c r="F31" s="15">
        <v>2000</v>
      </c>
      <c r="G31" s="15">
        <v>2000</v>
      </c>
      <c r="H31" s="15">
        <v>2000</v>
      </c>
      <c r="I31" s="15">
        <v>2500</v>
      </c>
      <c r="J31" s="15">
        <v>2500</v>
      </c>
      <c r="K31" s="15">
        <v>2500</v>
      </c>
      <c r="L31" s="15">
        <v>2500</v>
      </c>
      <c r="M31" s="15">
        <v>2500</v>
      </c>
      <c r="N31" s="15">
        <v>2500</v>
      </c>
      <c r="O31" s="15">
        <v>3000</v>
      </c>
      <c r="P31" s="15">
        <v>3000</v>
      </c>
      <c r="Q31" s="15">
        <v>3000</v>
      </c>
      <c r="R31" s="15">
        <v>3000</v>
      </c>
      <c r="S31" s="15">
        <v>3000</v>
      </c>
      <c r="T31" s="15">
        <v>3000</v>
      </c>
    </row>
    <row r="32" spans="1:20" ht="15" customHeight="1">
      <c r="B32" s="23" t="s">
        <v>109</v>
      </c>
      <c r="C32" s="15">
        <v>1000</v>
      </c>
      <c r="D32" s="15">
        <v>1000</v>
      </c>
      <c r="E32" s="15">
        <v>1000</v>
      </c>
      <c r="F32" s="15">
        <v>1500</v>
      </c>
      <c r="G32" s="15">
        <v>1500</v>
      </c>
      <c r="H32" s="15">
        <v>1500</v>
      </c>
      <c r="I32" s="15">
        <v>2000</v>
      </c>
      <c r="J32" s="15">
        <v>2000</v>
      </c>
      <c r="K32" s="15">
        <v>2000</v>
      </c>
      <c r="L32" s="15">
        <v>2000</v>
      </c>
      <c r="M32" s="15">
        <v>2000</v>
      </c>
      <c r="N32" s="15">
        <v>2000</v>
      </c>
      <c r="O32" s="15">
        <v>2000</v>
      </c>
      <c r="P32" s="15">
        <v>2000</v>
      </c>
      <c r="Q32" s="15">
        <v>2000</v>
      </c>
      <c r="R32" s="15">
        <v>2000</v>
      </c>
      <c r="S32" s="15">
        <v>2000</v>
      </c>
      <c r="T32" s="15">
        <v>2000</v>
      </c>
    </row>
    <row r="33" spans="1:20" ht="14.25" customHeight="1">
      <c r="B33" s="23" t="s">
        <v>110</v>
      </c>
      <c r="C33" s="15">
        <v>500</v>
      </c>
      <c r="D33" s="15">
        <v>500</v>
      </c>
      <c r="E33" s="15">
        <v>500</v>
      </c>
      <c r="F33" s="15">
        <v>1000</v>
      </c>
      <c r="G33" s="15">
        <v>1000</v>
      </c>
      <c r="H33" s="15">
        <v>1000</v>
      </c>
      <c r="I33" s="15">
        <v>1500</v>
      </c>
      <c r="J33" s="15">
        <v>1500</v>
      </c>
      <c r="K33" s="15">
        <v>1500</v>
      </c>
      <c r="L33" s="15">
        <v>1500</v>
      </c>
      <c r="M33" s="15">
        <v>1500</v>
      </c>
      <c r="N33" s="15">
        <v>1500</v>
      </c>
      <c r="O33" s="15">
        <v>2000</v>
      </c>
      <c r="P33" s="15">
        <v>2000</v>
      </c>
      <c r="Q33" s="15">
        <v>2000</v>
      </c>
      <c r="R33" s="15">
        <v>2000</v>
      </c>
      <c r="S33" s="15">
        <v>2000</v>
      </c>
      <c r="T33" s="15">
        <v>2000</v>
      </c>
    </row>
    <row r="34" spans="1:20" ht="15" customHeight="1">
      <c r="A34" s="76"/>
      <c r="B34" s="7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</row>
    <row r="35" spans="1:20" ht="15" customHeight="1">
      <c r="A35" s="20"/>
      <c r="B35" s="21" t="s">
        <v>111</v>
      </c>
      <c r="C35" s="22">
        <f t="shared" ref="C35:T35" si="2">SUM(C26:C33)</f>
        <v>17500</v>
      </c>
      <c r="D35" s="22">
        <f t="shared" si="2"/>
        <v>9500</v>
      </c>
      <c r="E35" s="22">
        <f t="shared" si="2"/>
        <v>21500</v>
      </c>
      <c r="F35" s="22">
        <f t="shared" si="2"/>
        <v>11000</v>
      </c>
      <c r="G35" s="22">
        <f t="shared" si="2"/>
        <v>11000</v>
      </c>
      <c r="H35" s="22">
        <f t="shared" si="2"/>
        <v>11000</v>
      </c>
      <c r="I35" s="22">
        <f t="shared" si="2"/>
        <v>14000</v>
      </c>
      <c r="J35" s="22">
        <f t="shared" si="2"/>
        <v>14000</v>
      </c>
      <c r="K35" s="22">
        <f t="shared" si="2"/>
        <v>14000</v>
      </c>
      <c r="L35" s="22">
        <f t="shared" si="2"/>
        <v>14000</v>
      </c>
      <c r="M35" s="22">
        <f t="shared" si="2"/>
        <v>14000</v>
      </c>
      <c r="N35" s="22">
        <f t="shared" si="2"/>
        <v>14000</v>
      </c>
      <c r="O35" s="22">
        <f t="shared" si="2"/>
        <v>15500</v>
      </c>
      <c r="P35" s="22">
        <f t="shared" si="2"/>
        <v>15500</v>
      </c>
      <c r="Q35" s="22">
        <f t="shared" si="2"/>
        <v>15500</v>
      </c>
      <c r="R35" s="22">
        <f t="shared" si="2"/>
        <v>15500</v>
      </c>
      <c r="S35" s="22">
        <f t="shared" si="2"/>
        <v>15500</v>
      </c>
      <c r="T35" s="22">
        <f t="shared" si="2"/>
        <v>15500</v>
      </c>
    </row>
    <row r="36" spans="1:20" ht="15" customHeight="1"/>
    <row r="37" spans="1:20" ht="15" customHeight="1">
      <c r="A37" s="14" t="s">
        <v>112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15" customHeight="1">
      <c r="B38" s="16" t="s">
        <v>113</v>
      </c>
      <c r="C38" s="17">
        <v>55000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</row>
    <row r="39" spans="1:20" ht="15" customHeight="1">
      <c r="B39" s="16" t="s">
        <v>114</v>
      </c>
      <c r="C39" s="17">
        <v>17000</v>
      </c>
      <c r="D39" s="17">
        <v>17000</v>
      </c>
      <c r="E39" s="17">
        <v>13000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</row>
    <row r="40" spans="1:20" ht="15" customHeight="1">
      <c r="B40" s="16" t="s">
        <v>115</v>
      </c>
      <c r="C40" s="17">
        <v>2000</v>
      </c>
      <c r="D40" s="17">
        <v>2000</v>
      </c>
      <c r="E40" s="17">
        <v>2000</v>
      </c>
      <c r="F40" s="17">
        <v>1500</v>
      </c>
      <c r="G40" s="17">
        <v>1500</v>
      </c>
      <c r="H40" s="17">
        <v>1500</v>
      </c>
      <c r="I40" s="17">
        <v>1500</v>
      </c>
      <c r="J40" s="17">
        <v>1500</v>
      </c>
      <c r="K40" s="17">
        <v>1500</v>
      </c>
      <c r="L40" s="17">
        <v>1500</v>
      </c>
      <c r="M40" s="17">
        <v>1500</v>
      </c>
      <c r="N40" s="17">
        <v>1500</v>
      </c>
      <c r="O40" s="17">
        <v>1500</v>
      </c>
      <c r="P40" s="17">
        <v>1500</v>
      </c>
      <c r="Q40" s="17">
        <v>1500</v>
      </c>
      <c r="R40" s="17">
        <v>1500</v>
      </c>
      <c r="S40" s="17">
        <v>1500</v>
      </c>
      <c r="T40" s="17">
        <v>1500</v>
      </c>
    </row>
    <row r="41" spans="1:20" ht="14.25" customHeight="1">
      <c r="B41" s="16" t="s">
        <v>116</v>
      </c>
      <c r="C41" s="19">
        <v>0</v>
      </c>
      <c r="D41" s="19">
        <v>0</v>
      </c>
      <c r="E41" s="19">
        <v>0</v>
      </c>
      <c r="F41" s="17">
        <v>2000</v>
      </c>
      <c r="G41" s="17">
        <v>2000</v>
      </c>
      <c r="H41" s="17">
        <v>2000</v>
      </c>
      <c r="I41" s="17">
        <v>1500</v>
      </c>
      <c r="J41" s="17">
        <v>1500</v>
      </c>
      <c r="K41" s="17">
        <v>1500</v>
      </c>
      <c r="L41" s="17">
        <v>1500</v>
      </c>
      <c r="M41" s="17">
        <v>1500</v>
      </c>
      <c r="N41" s="17">
        <v>1500</v>
      </c>
      <c r="O41" s="17">
        <v>1500</v>
      </c>
      <c r="P41" s="17">
        <v>1500</v>
      </c>
      <c r="Q41" s="17">
        <v>1500</v>
      </c>
      <c r="R41" s="17">
        <v>1500</v>
      </c>
      <c r="S41" s="17">
        <v>1500</v>
      </c>
      <c r="T41" s="17">
        <v>1500</v>
      </c>
    </row>
    <row r="42" spans="1:20" ht="15" customHeight="1">
      <c r="A42" s="76"/>
      <c r="B42" s="77"/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7">
        <v>4000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7">
        <v>4000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7">
        <v>4000</v>
      </c>
    </row>
    <row r="43" spans="1:20" ht="15" customHeight="1">
      <c r="A43" s="20"/>
      <c r="B43" s="21" t="s">
        <v>117</v>
      </c>
      <c r="C43" s="22">
        <f t="shared" ref="C43:T43" si="3">SUM(C38:C42)</f>
        <v>74000</v>
      </c>
      <c r="D43" s="22">
        <f t="shared" si="3"/>
        <v>19000</v>
      </c>
      <c r="E43" s="22">
        <f t="shared" si="3"/>
        <v>15000</v>
      </c>
      <c r="F43" s="22">
        <f t="shared" si="3"/>
        <v>3500</v>
      </c>
      <c r="G43" s="22">
        <f t="shared" si="3"/>
        <v>3500</v>
      </c>
      <c r="H43" s="22">
        <f t="shared" si="3"/>
        <v>7500</v>
      </c>
      <c r="I43" s="22">
        <f t="shared" si="3"/>
        <v>3000</v>
      </c>
      <c r="J43" s="22">
        <f t="shared" si="3"/>
        <v>3000</v>
      </c>
      <c r="K43" s="22">
        <f t="shared" si="3"/>
        <v>3000</v>
      </c>
      <c r="L43" s="22">
        <f t="shared" si="3"/>
        <v>3000</v>
      </c>
      <c r="M43" s="22">
        <f t="shared" si="3"/>
        <v>3000</v>
      </c>
      <c r="N43" s="22">
        <f t="shared" si="3"/>
        <v>7000</v>
      </c>
      <c r="O43" s="22">
        <f t="shared" si="3"/>
        <v>3000</v>
      </c>
      <c r="P43" s="22">
        <f t="shared" si="3"/>
        <v>3000</v>
      </c>
      <c r="Q43" s="22">
        <f t="shared" si="3"/>
        <v>3000</v>
      </c>
      <c r="R43" s="22">
        <f t="shared" si="3"/>
        <v>3000</v>
      </c>
      <c r="S43" s="22">
        <f t="shared" si="3"/>
        <v>3000</v>
      </c>
      <c r="T43" s="22">
        <f t="shared" si="3"/>
        <v>7000</v>
      </c>
    </row>
    <row r="44" spans="1:20" ht="15" customHeight="1">
      <c r="A44" s="23" t="s">
        <v>118</v>
      </c>
      <c r="C44" s="1">
        <v>1000</v>
      </c>
      <c r="D44" s="1">
        <v>1000</v>
      </c>
      <c r="E44" s="1">
        <v>1000</v>
      </c>
      <c r="F44" s="1">
        <v>1500</v>
      </c>
      <c r="G44" s="1">
        <v>1500</v>
      </c>
      <c r="H44" s="1">
        <v>1500</v>
      </c>
      <c r="I44" s="1">
        <v>2000</v>
      </c>
      <c r="J44" s="1">
        <v>2000</v>
      </c>
      <c r="K44" s="1">
        <v>2000</v>
      </c>
      <c r="L44" s="1">
        <v>2000</v>
      </c>
      <c r="M44" s="1">
        <v>2000</v>
      </c>
      <c r="N44" s="1">
        <v>2000</v>
      </c>
      <c r="O44" s="1">
        <v>2500</v>
      </c>
      <c r="P44" s="1">
        <v>2500</v>
      </c>
      <c r="Q44" s="1">
        <v>2500</v>
      </c>
      <c r="R44" s="1">
        <v>2500</v>
      </c>
      <c r="S44" s="1">
        <v>2500</v>
      </c>
      <c r="T44" s="1">
        <v>2500</v>
      </c>
    </row>
    <row r="45" spans="1:20" ht="15" customHeight="1">
      <c r="A45" s="14" t="s">
        <v>119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15" customHeight="1">
      <c r="B46" s="16" t="s">
        <v>120</v>
      </c>
      <c r="C46" s="17">
        <v>3000</v>
      </c>
      <c r="D46" s="17">
        <v>3000</v>
      </c>
      <c r="E46" s="17">
        <v>3000</v>
      </c>
      <c r="F46" s="17">
        <v>3000</v>
      </c>
      <c r="G46" s="17">
        <v>3000</v>
      </c>
      <c r="H46" s="17">
        <v>3000</v>
      </c>
      <c r="I46" s="17">
        <v>3000</v>
      </c>
      <c r="J46" s="17">
        <v>3000</v>
      </c>
      <c r="K46" s="17">
        <v>3000</v>
      </c>
      <c r="L46" s="17">
        <v>3000</v>
      </c>
      <c r="M46" s="17">
        <v>3000</v>
      </c>
      <c r="N46" s="17">
        <v>3000</v>
      </c>
      <c r="O46" s="17">
        <v>4000</v>
      </c>
      <c r="P46" s="17">
        <v>4000</v>
      </c>
      <c r="Q46" s="17">
        <v>4000</v>
      </c>
      <c r="R46" s="17">
        <v>4000</v>
      </c>
      <c r="S46" s="17">
        <v>4000</v>
      </c>
      <c r="T46" s="17">
        <v>4000</v>
      </c>
    </row>
    <row r="47" spans="1:20" ht="15" customHeight="1">
      <c r="B47" s="16" t="s">
        <v>121</v>
      </c>
      <c r="C47" s="17">
        <v>3000</v>
      </c>
      <c r="D47" s="17">
        <v>2000</v>
      </c>
      <c r="E47" s="17">
        <v>1000</v>
      </c>
      <c r="F47" s="17">
        <v>500</v>
      </c>
      <c r="G47" s="17">
        <v>500</v>
      </c>
      <c r="H47" s="17">
        <v>500</v>
      </c>
      <c r="I47" s="17">
        <v>500</v>
      </c>
      <c r="J47" s="17">
        <v>500</v>
      </c>
      <c r="K47" s="17">
        <v>500</v>
      </c>
      <c r="L47" s="17">
        <v>500</v>
      </c>
      <c r="M47" s="17">
        <v>500</v>
      </c>
      <c r="N47" s="17">
        <v>500</v>
      </c>
      <c r="O47" s="17">
        <v>500</v>
      </c>
      <c r="P47" s="17">
        <v>500</v>
      </c>
      <c r="Q47" s="17">
        <v>500</v>
      </c>
      <c r="R47" s="17">
        <v>500</v>
      </c>
      <c r="S47" s="17">
        <v>500</v>
      </c>
      <c r="T47" s="17">
        <v>500</v>
      </c>
    </row>
    <row r="48" spans="1:20" ht="14.25" customHeight="1">
      <c r="B48" s="16" t="s">
        <v>122</v>
      </c>
      <c r="C48" s="17">
        <v>800</v>
      </c>
      <c r="D48" s="17">
        <v>800</v>
      </c>
      <c r="E48" s="17">
        <v>800</v>
      </c>
      <c r="F48" s="17">
        <v>800</v>
      </c>
      <c r="G48" s="17">
        <v>800</v>
      </c>
      <c r="H48" s="17">
        <v>800</v>
      </c>
      <c r="I48" s="17">
        <v>800</v>
      </c>
      <c r="J48" s="17">
        <v>800</v>
      </c>
      <c r="K48" s="17">
        <v>800</v>
      </c>
      <c r="L48" s="17">
        <v>800</v>
      </c>
      <c r="M48" s="17">
        <v>800</v>
      </c>
      <c r="N48" s="17">
        <v>800</v>
      </c>
      <c r="O48" s="17">
        <v>800</v>
      </c>
      <c r="P48" s="17">
        <v>800</v>
      </c>
      <c r="Q48" s="17">
        <v>800</v>
      </c>
      <c r="R48" s="17">
        <v>800</v>
      </c>
      <c r="S48" s="17">
        <v>800</v>
      </c>
      <c r="T48" s="17">
        <v>800</v>
      </c>
    </row>
    <row r="49" spans="1:20" ht="15" customHeight="1">
      <c r="A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5" customHeight="1">
      <c r="A50" s="20"/>
      <c r="B50" s="21" t="s">
        <v>123</v>
      </c>
      <c r="C50" s="22">
        <f t="shared" ref="C50:T50" si="4">C44+C46+C47+C48</f>
        <v>7800</v>
      </c>
      <c r="D50" s="22">
        <f t="shared" si="4"/>
        <v>6800</v>
      </c>
      <c r="E50" s="22">
        <f t="shared" si="4"/>
        <v>5800</v>
      </c>
      <c r="F50" s="22">
        <f t="shared" si="4"/>
        <v>5800</v>
      </c>
      <c r="G50" s="22">
        <f t="shared" si="4"/>
        <v>5800</v>
      </c>
      <c r="H50" s="22">
        <f t="shared" si="4"/>
        <v>5800</v>
      </c>
      <c r="I50" s="22">
        <f t="shared" si="4"/>
        <v>6300</v>
      </c>
      <c r="J50" s="22">
        <f t="shared" si="4"/>
        <v>6300</v>
      </c>
      <c r="K50" s="22">
        <f t="shared" si="4"/>
        <v>6300</v>
      </c>
      <c r="L50" s="22">
        <f t="shared" si="4"/>
        <v>6300</v>
      </c>
      <c r="M50" s="22">
        <f t="shared" si="4"/>
        <v>6300</v>
      </c>
      <c r="N50" s="22">
        <f t="shared" si="4"/>
        <v>6300</v>
      </c>
      <c r="O50" s="22">
        <f t="shared" si="4"/>
        <v>7800</v>
      </c>
      <c r="P50" s="22">
        <f t="shared" si="4"/>
        <v>7800</v>
      </c>
      <c r="Q50" s="22">
        <f t="shared" si="4"/>
        <v>7800</v>
      </c>
      <c r="R50" s="22">
        <f t="shared" si="4"/>
        <v>7800</v>
      </c>
      <c r="S50" s="22">
        <f t="shared" si="4"/>
        <v>7800</v>
      </c>
      <c r="T50" s="22">
        <f t="shared" si="4"/>
        <v>7800</v>
      </c>
    </row>
    <row r="52" spans="1:20" ht="15" customHeight="1">
      <c r="A52" s="14" t="s">
        <v>124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14.25" customHeight="1">
      <c r="B53" s="25" t="s">
        <v>125</v>
      </c>
      <c r="C53" s="26">
        <f t="shared" ref="C53:T53" si="5">ROUND(0.06*(C15+C23+C35+C43+C50),0)</f>
        <v>9828</v>
      </c>
      <c r="D53" s="26">
        <f t="shared" si="5"/>
        <v>6108</v>
      </c>
      <c r="E53" s="26">
        <f t="shared" si="5"/>
        <v>6528</v>
      </c>
      <c r="F53" s="26">
        <f t="shared" si="5"/>
        <v>6378</v>
      </c>
      <c r="G53" s="26">
        <f t="shared" si="5"/>
        <v>6408</v>
      </c>
      <c r="H53" s="26">
        <f t="shared" si="5"/>
        <v>6828</v>
      </c>
      <c r="I53" s="26">
        <f t="shared" si="5"/>
        <v>7188</v>
      </c>
      <c r="J53" s="26">
        <f t="shared" si="5"/>
        <v>7368</v>
      </c>
      <c r="K53" s="26">
        <f t="shared" si="5"/>
        <v>7428</v>
      </c>
      <c r="L53" s="26">
        <f t="shared" si="5"/>
        <v>7488</v>
      </c>
      <c r="M53" s="26">
        <f t="shared" si="5"/>
        <v>7428</v>
      </c>
      <c r="N53" s="26">
        <f t="shared" si="5"/>
        <v>7908</v>
      </c>
      <c r="O53" s="26">
        <f t="shared" si="5"/>
        <v>8868</v>
      </c>
      <c r="P53" s="26">
        <f t="shared" si="5"/>
        <v>8868</v>
      </c>
      <c r="Q53" s="26">
        <f t="shared" si="5"/>
        <v>8928</v>
      </c>
      <c r="R53" s="26">
        <f t="shared" si="5"/>
        <v>9348</v>
      </c>
      <c r="S53" s="26">
        <f t="shared" si="5"/>
        <v>9348</v>
      </c>
      <c r="T53" s="26">
        <f t="shared" si="5"/>
        <v>9048</v>
      </c>
    </row>
    <row r="55" spans="1:20" ht="26.25" customHeight="1">
      <c r="A55" s="85"/>
      <c r="B55" s="89" t="s">
        <v>126</v>
      </c>
      <c r="C55" s="90">
        <f t="shared" ref="C55:T55" si="6">C15+C23+C35+C43+C50+C53</f>
        <v>173628</v>
      </c>
      <c r="D55" s="90">
        <f t="shared" si="6"/>
        <v>107908</v>
      </c>
      <c r="E55" s="90">
        <f t="shared" si="6"/>
        <v>115328</v>
      </c>
      <c r="F55" s="90">
        <f t="shared" si="6"/>
        <v>112678</v>
      </c>
      <c r="G55" s="90">
        <f t="shared" si="6"/>
        <v>113208</v>
      </c>
      <c r="H55" s="90">
        <f t="shared" si="6"/>
        <v>120628</v>
      </c>
      <c r="I55" s="90">
        <f t="shared" si="6"/>
        <v>126988</v>
      </c>
      <c r="J55" s="90">
        <f t="shared" si="6"/>
        <v>130168</v>
      </c>
      <c r="K55" s="90">
        <f t="shared" si="6"/>
        <v>131228</v>
      </c>
      <c r="L55" s="90">
        <f t="shared" si="6"/>
        <v>132288</v>
      </c>
      <c r="M55" s="90">
        <f t="shared" si="6"/>
        <v>131228</v>
      </c>
      <c r="N55" s="90">
        <f t="shared" si="6"/>
        <v>139708</v>
      </c>
      <c r="O55" s="90">
        <f t="shared" si="6"/>
        <v>156668</v>
      </c>
      <c r="P55" s="90">
        <f t="shared" si="6"/>
        <v>156668</v>
      </c>
      <c r="Q55" s="90">
        <f t="shared" si="6"/>
        <v>157728</v>
      </c>
      <c r="R55" s="90">
        <f t="shared" si="6"/>
        <v>165148</v>
      </c>
      <c r="S55" s="90">
        <f t="shared" si="6"/>
        <v>165148</v>
      </c>
      <c r="T55" s="90">
        <f t="shared" si="6"/>
        <v>159848</v>
      </c>
    </row>
  </sheetData>
  <mergeCells count="10">
    <mergeCell ref="A42:B42"/>
    <mergeCell ref="F2:H2"/>
    <mergeCell ref="A17:B17"/>
    <mergeCell ref="A34:B34"/>
    <mergeCell ref="O2:T2"/>
    <mergeCell ref="A1:T1"/>
    <mergeCell ref="C2:E2"/>
    <mergeCell ref="A4:B4"/>
    <mergeCell ref="A25:B25"/>
    <mergeCell ref="I2:N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7AE60"/>
  </sheetPr>
  <dimension ref="A1:F21"/>
  <sheetViews>
    <sheetView zoomScaleNormal="100" workbookViewId="0">
      <selection activeCell="A2" sqref="A2:F2"/>
    </sheetView>
  </sheetViews>
  <sheetFormatPr defaultColWidth="8.6640625" defaultRowHeight="14.25"/>
  <cols>
    <col min="1" max="1" width="48" style="1" customWidth="1"/>
    <col min="2" max="6" width="18" style="1" customWidth="1"/>
  </cols>
  <sheetData>
    <row r="1" spans="1:6" ht="34.5" customHeight="1">
      <c r="A1" s="79" t="s">
        <v>127</v>
      </c>
      <c r="B1" s="69"/>
      <c r="C1" s="69"/>
      <c r="D1" s="69"/>
      <c r="E1" s="69"/>
      <c r="F1" s="70"/>
    </row>
    <row r="2" spans="1:6" ht="15" customHeight="1">
      <c r="A2" s="92" t="s">
        <v>128</v>
      </c>
      <c r="B2" s="93"/>
      <c r="C2" s="93"/>
      <c r="D2" s="93"/>
      <c r="E2" s="93"/>
      <c r="F2" s="93"/>
    </row>
    <row r="4" spans="1:6" ht="26.25" customHeight="1">
      <c r="A4" s="27" t="s">
        <v>129</v>
      </c>
      <c r="B4" s="27" t="s">
        <v>130</v>
      </c>
      <c r="C4" s="27" t="s">
        <v>131</v>
      </c>
      <c r="D4" s="27" t="s">
        <v>132</v>
      </c>
      <c r="E4" s="27" t="s">
        <v>133</v>
      </c>
      <c r="F4" s="27" t="s">
        <v>134</v>
      </c>
    </row>
    <row r="5" spans="1:6" ht="15" customHeight="1">
      <c r="A5" s="28" t="s">
        <v>135</v>
      </c>
      <c r="B5" s="29">
        <f>'Monthly Budget'!C15+'Monthly Budget'!D15+'Monthly Budget'!E15</f>
        <v>145500</v>
      </c>
      <c r="C5" s="29">
        <f>'Monthly Budget'!F15+'Monthly Budget'!G15+'Monthly Budget'!H15</f>
        <v>174000</v>
      </c>
      <c r="D5" s="29">
        <f>'Monthly Budget'!I15+'Monthly Budget'!J15+'Monthly Budget'!K15+'Monthly Budget'!L15+'Monthly Budget'!M15+'Monthly Budget'!N15</f>
        <v>348000</v>
      </c>
      <c r="E5" s="29">
        <f>'Monthly Budget'!O15+'Monthly Budget'!P15+'Monthly Budget'!Q15+'Monthly Budget'!R15+'Monthly Budget'!S15+'Monthly Budget'!T15</f>
        <v>405000</v>
      </c>
      <c r="F5" s="29">
        <f t="shared" ref="F5:F10" si="0">SUM(B5:E5)</f>
        <v>1072500</v>
      </c>
    </row>
    <row r="6" spans="1:6" ht="15" customHeight="1">
      <c r="A6" s="28" t="s">
        <v>136</v>
      </c>
      <c r="B6" s="29">
        <f>'Monthly Budget'!C23+'Monthly Budget'!D23+'Monthly Budget'!E23</f>
        <v>52000</v>
      </c>
      <c r="C6" s="29">
        <f>'Monthly Budget'!F23+'Monthly Budget'!G23+'Monthly Budget'!H23</f>
        <v>88000</v>
      </c>
      <c r="D6" s="29">
        <f>'Monthly Budget'!I23+'Monthly Budget'!J23+'Monthly Budget'!K23+'Monthly Budget'!L23+'Monthly Budget'!M23+'Monthly Budget'!N23</f>
        <v>255000</v>
      </c>
      <c r="E6" s="29">
        <f>'Monthly Budget'!O23+'Monthly Budget'!P23+'Monthly Budget'!Q23+'Monthly Budget'!R23+'Monthly Budget'!S23+'Monthly Budget'!T23</f>
        <v>340000</v>
      </c>
      <c r="F6" s="29">
        <f t="shared" si="0"/>
        <v>735000</v>
      </c>
    </row>
    <row r="7" spans="1:6" ht="15" customHeight="1">
      <c r="A7" s="28" t="s">
        <v>137</v>
      </c>
      <c r="B7" s="29">
        <f>'Monthly Budget'!C35+'Monthly Budget'!D35+'Monthly Budget'!E35</f>
        <v>48500</v>
      </c>
      <c r="C7" s="29">
        <f>'Monthly Budget'!F35+'Monthly Budget'!G35+'Monthly Budget'!H35</f>
        <v>33000</v>
      </c>
      <c r="D7" s="29">
        <f>'Monthly Budget'!I35+'Monthly Budget'!J35+'Monthly Budget'!K35+'Monthly Budget'!L35+'Monthly Budget'!M35+'Monthly Budget'!N35</f>
        <v>84000</v>
      </c>
      <c r="E7" s="29">
        <f>'Monthly Budget'!O35+'Monthly Budget'!P35+'Monthly Budget'!Q35+'Monthly Budget'!R35+'Monthly Budget'!S35+'Monthly Budget'!T35</f>
        <v>93000</v>
      </c>
      <c r="F7" s="29">
        <f t="shared" si="0"/>
        <v>258500</v>
      </c>
    </row>
    <row r="8" spans="1:6" ht="15" customHeight="1">
      <c r="A8" s="28" t="s">
        <v>138</v>
      </c>
      <c r="B8" s="29">
        <f>'Monthly Budget'!C43+'Monthly Budget'!D43+'Monthly Budget'!E43</f>
        <v>108000</v>
      </c>
      <c r="C8" s="29">
        <f>'Monthly Budget'!F43+'Monthly Budget'!G43+'Monthly Budget'!H43</f>
        <v>14500</v>
      </c>
      <c r="D8" s="29">
        <f>'Monthly Budget'!I43+'Monthly Budget'!J43+'Monthly Budget'!K43+'Monthly Budget'!L43+'Monthly Budget'!M43+'Monthly Budget'!N43</f>
        <v>22000</v>
      </c>
      <c r="E8" s="29">
        <f>'Monthly Budget'!O43+'Monthly Budget'!P43+'Monthly Budget'!Q43+'Monthly Budget'!R43+'Monthly Budget'!S43+'Monthly Budget'!T43</f>
        <v>22000</v>
      </c>
      <c r="F8" s="29">
        <f t="shared" si="0"/>
        <v>166500</v>
      </c>
    </row>
    <row r="9" spans="1:6" ht="15" customHeight="1">
      <c r="A9" s="28" t="s">
        <v>139</v>
      </c>
      <c r="B9" s="29">
        <f>'Monthly Budget'!C50+'Monthly Budget'!D50+'Monthly Budget'!E50</f>
        <v>20400</v>
      </c>
      <c r="C9" s="29">
        <f>'Monthly Budget'!F50+'Monthly Budget'!G50+'Monthly Budget'!H50</f>
        <v>17400</v>
      </c>
      <c r="D9" s="29">
        <f>'Monthly Budget'!I50+'Monthly Budget'!J50+'Monthly Budget'!K50+'Monthly Budget'!L50+'Monthly Budget'!M50+'Monthly Budget'!N50</f>
        <v>37800</v>
      </c>
      <c r="E9" s="29">
        <f>'Monthly Budget'!O50+'Monthly Budget'!P50+'Monthly Budget'!Q50+'Monthly Budget'!R50+'Monthly Budget'!S50+'Monthly Budget'!T50</f>
        <v>46800</v>
      </c>
      <c r="F9" s="29">
        <f t="shared" si="0"/>
        <v>122400</v>
      </c>
    </row>
    <row r="10" spans="1:6" ht="15" customHeight="1">
      <c r="A10" s="28" t="s">
        <v>140</v>
      </c>
      <c r="B10" s="29">
        <f>'Monthly Budget'!C53+'Monthly Budget'!D53+'Monthly Budget'!E53</f>
        <v>22464</v>
      </c>
      <c r="C10" s="29">
        <f>'Monthly Budget'!F53+'Monthly Budget'!G53+'Monthly Budget'!H53</f>
        <v>19614</v>
      </c>
      <c r="D10" s="29">
        <f>'Monthly Budget'!I53+'Monthly Budget'!J53+'Monthly Budget'!K53+'Monthly Budget'!L53+'Monthly Budget'!M53+'Monthly Budget'!N53</f>
        <v>44808</v>
      </c>
      <c r="E10" s="29">
        <f>'Monthly Budget'!O53+'Monthly Budget'!P53+'Monthly Budget'!Q53+'Monthly Budget'!R53+'Monthly Budget'!S53+'Monthly Budget'!T53</f>
        <v>54408</v>
      </c>
      <c r="F10" s="29">
        <f t="shared" si="0"/>
        <v>141294</v>
      </c>
    </row>
    <row r="11" spans="1:6" ht="15" customHeight="1">
      <c r="A11" s="94" t="s">
        <v>141</v>
      </c>
      <c r="B11" s="95">
        <f>SUM(B5:B10)</f>
        <v>396864</v>
      </c>
      <c r="C11" s="95">
        <f>SUM(C5:C10)</f>
        <v>346514</v>
      </c>
      <c r="D11" s="95">
        <f>SUM(D5:D10)</f>
        <v>791608</v>
      </c>
      <c r="E11" s="95">
        <f>SUM(E5:E10)</f>
        <v>961208</v>
      </c>
      <c r="F11" s="95">
        <f>SUM(F5:F10)</f>
        <v>2496194</v>
      </c>
    </row>
    <row r="12" spans="1:6" ht="15" customHeight="1">
      <c r="A12" s="31" t="s">
        <v>142</v>
      </c>
      <c r="F12" s="32">
        <f>2500000-F11</f>
        <v>3806</v>
      </c>
    </row>
    <row r="14" spans="1:6" ht="15" customHeight="1">
      <c r="A14" s="78" t="s">
        <v>143</v>
      </c>
      <c r="B14" s="69"/>
      <c r="C14" s="69"/>
      <c r="D14" s="69"/>
      <c r="E14" s="69"/>
      <c r="F14" s="70"/>
    </row>
    <row r="15" spans="1:6" ht="15" customHeight="1">
      <c r="A15" s="33" t="s">
        <v>144</v>
      </c>
      <c r="B15" s="96">
        <f>F11</f>
        <v>2496194</v>
      </c>
    </row>
    <row r="16" spans="1:6" ht="15" customHeight="1">
      <c r="A16" s="28" t="s">
        <v>145</v>
      </c>
      <c r="B16" s="97">
        <f>F11/18</f>
        <v>138677.44444444444</v>
      </c>
    </row>
    <row r="17" spans="1:2" ht="15" customHeight="1">
      <c r="A17" s="28" t="s">
        <v>146</v>
      </c>
      <c r="B17" s="97">
        <f>B11/3</f>
        <v>132288</v>
      </c>
    </row>
    <row r="18" spans="1:2" ht="15" customHeight="1">
      <c r="A18" s="28" t="s">
        <v>147</v>
      </c>
      <c r="B18" s="97">
        <f>C11/3</f>
        <v>115504.66666666667</v>
      </c>
    </row>
    <row r="19" spans="1:2" ht="15" customHeight="1">
      <c r="A19" s="28" t="s">
        <v>148</v>
      </c>
      <c r="B19" s="97">
        <f>D11/6</f>
        <v>131934.66666666666</v>
      </c>
    </row>
    <row r="20" spans="1:2" ht="15" customHeight="1">
      <c r="A20" s="28" t="s">
        <v>149</v>
      </c>
      <c r="B20" s="97">
        <f>E11/6</f>
        <v>160201.33333333334</v>
      </c>
    </row>
    <row r="21" spans="1:2" ht="15" customHeight="1">
      <c r="A21" s="28" t="s">
        <v>150</v>
      </c>
      <c r="B21" s="98">
        <f>F11/2500000</f>
        <v>0.99847759999999997</v>
      </c>
    </row>
  </sheetData>
  <mergeCells count="3">
    <mergeCell ref="A2:F2"/>
    <mergeCell ref="A14:F14"/>
    <mergeCell ref="A1:F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39C12"/>
  </sheetPr>
  <dimension ref="A1:T19"/>
  <sheetViews>
    <sheetView zoomScaleNormal="100" workbookViewId="0">
      <selection activeCell="E12" sqref="E12"/>
    </sheetView>
  </sheetViews>
  <sheetFormatPr defaultColWidth="8.6640625" defaultRowHeight="14.25"/>
  <cols>
    <col min="1" max="1" width="5" style="1" customWidth="1"/>
    <col min="2" max="2" width="55" style="1" customWidth="1"/>
    <col min="3" max="20" width="13" style="1" customWidth="1"/>
  </cols>
  <sheetData>
    <row r="1" spans="1:20" ht="34.5" customHeight="1">
      <c r="A1" s="79" t="s">
        <v>151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70"/>
    </row>
    <row r="2" spans="1:20" ht="14.2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5" customHeight="1">
      <c r="A3" s="35"/>
      <c r="B3" s="27" t="s">
        <v>152</v>
      </c>
      <c r="C3" s="27" t="s">
        <v>68</v>
      </c>
      <c r="D3" s="27" t="s">
        <v>69</v>
      </c>
      <c r="E3" s="27" t="s">
        <v>70</v>
      </c>
      <c r="F3" s="27" t="s">
        <v>71</v>
      </c>
      <c r="G3" s="27" t="s">
        <v>72</v>
      </c>
      <c r="H3" s="27" t="s">
        <v>73</v>
      </c>
      <c r="I3" s="27" t="s">
        <v>74</v>
      </c>
      <c r="J3" s="27" t="s">
        <v>75</v>
      </c>
      <c r="K3" s="27" t="s">
        <v>76</v>
      </c>
      <c r="L3" s="27" t="s">
        <v>77</v>
      </c>
      <c r="M3" s="27" t="s">
        <v>78</v>
      </c>
      <c r="N3" s="27" t="s">
        <v>79</v>
      </c>
      <c r="O3" s="27" t="s">
        <v>80</v>
      </c>
      <c r="P3" s="27" t="s">
        <v>81</v>
      </c>
      <c r="Q3" s="27" t="s">
        <v>82</v>
      </c>
      <c r="R3" s="27" t="s">
        <v>83</v>
      </c>
      <c r="S3" s="27" t="s">
        <v>84</v>
      </c>
      <c r="T3" s="27" t="s">
        <v>85</v>
      </c>
    </row>
    <row r="4" spans="1:20" ht="15" customHeight="1">
      <c r="A4" s="34"/>
      <c r="B4" s="36" t="s">
        <v>153</v>
      </c>
      <c r="C4" s="37">
        <v>0</v>
      </c>
      <c r="D4" s="37">
        <v>0</v>
      </c>
      <c r="E4" s="37">
        <v>0</v>
      </c>
      <c r="F4" s="38">
        <v>1000000</v>
      </c>
      <c r="G4" s="38">
        <v>1500000</v>
      </c>
      <c r="H4" s="38">
        <v>2000000</v>
      </c>
      <c r="I4" s="38">
        <v>3000000</v>
      </c>
      <c r="J4" s="38">
        <v>3500000</v>
      </c>
      <c r="K4" s="38">
        <v>4000000</v>
      </c>
      <c r="L4" s="38">
        <v>5000000</v>
      </c>
      <c r="M4" s="38">
        <v>5500000</v>
      </c>
      <c r="N4" s="38">
        <v>6000000</v>
      </c>
      <c r="O4" s="38">
        <v>7000000</v>
      </c>
      <c r="P4" s="38">
        <v>8000000</v>
      </c>
      <c r="Q4" s="38">
        <v>9000000</v>
      </c>
      <c r="R4" s="38">
        <v>10000000</v>
      </c>
      <c r="S4" s="38">
        <v>11000000</v>
      </c>
      <c r="T4" s="38">
        <v>12000000</v>
      </c>
    </row>
    <row r="5" spans="1:20" ht="15" customHeight="1">
      <c r="A5" s="34"/>
      <c r="B5" s="36" t="s">
        <v>14</v>
      </c>
      <c r="C5" s="39">
        <v>0.12</v>
      </c>
      <c r="D5" s="39">
        <v>0.12</v>
      </c>
      <c r="E5" s="39">
        <v>0.12</v>
      </c>
      <c r="F5" s="39">
        <v>0.12</v>
      </c>
      <c r="G5" s="39">
        <v>0.12</v>
      </c>
      <c r="H5" s="39">
        <v>0.12</v>
      </c>
      <c r="I5" s="39">
        <v>0.12</v>
      </c>
      <c r="J5" s="39">
        <v>0.12</v>
      </c>
      <c r="K5" s="39">
        <v>0.12</v>
      </c>
      <c r="L5" s="39">
        <v>0.12</v>
      </c>
      <c r="M5" s="39">
        <v>0.12</v>
      </c>
      <c r="N5" s="39">
        <v>0.12</v>
      </c>
      <c r="O5" s="39">
        <v>0.12</v>
      </c>
      <c r="P5" s="39">
        <v>0.12</v>
      </c>
      <c r="Q5" s="39">
        <v>0.12</v>
      </c>
      <c r="R5" s="39">
        <v>0.12</v>
      </c>
      <c r="S5" s="39">
        <v>0.12</v>
      </c>
      <c r="T5" s="39">
        <v>0.12</v>
      </c>
    </row>
    <row r="6" spans="1:20" ht="15" customHeight="1">
      <c r="A6" s="40"/>
      <c r="B6" s="41" t="s">
        <v>154</v>
      </c>
      <c r="C6" s="42">
        <f t="shared" ref="C6:T6" si="0">C4*C5</f>
        <v>0</v>
      </c>
      <c r="D6" s="42">
        <f t="shared" si="0"/>
        <v>0</v>
      </c>
      <c r="E6" s="42">
        <f t="shared" si="0"/>
        <v>0</v>
      </c>
      <c r="F6" s="42">
        <f t="shared" si="0"/>
        <v>120000</v>
      </c>
      <c r="G6" s="42">
        <f t="shared" si="0"/>
        <v>180000</v>
      </c>
      <c r="H6" s="42">
        <f t="shared" si="0"/>
        <v>240000</v>
      </c>
      <c r="I6" s="42">
        <f t="shared" si="0"/>
        <v>360000</v>
      </c>
      <c r="J6" s="42">
        <f t="shared" si="0"/>
        <v>420000</v>
      </c>
      <c r="K6" s="42">
        <f t="shared" si="0"/>
        <v>480000</v>
      </c>
      <c r="L6" s="42">
        <f t="shared" si="0"/>
        <v>600000</v>
      </c>
      <c r="M6" s="42">
        <f t="shared" si="0"/>
        <v>660000</v>
      </c>
      <c r="N6" s="42">
        <f t="shared" si="0"/>
        <v>720000</v>
      </c>
      <c r="O6" s="42">
        <f t="shared" si="0"/>
        <v>840000</v>
      </c>
      <c r="P6" s="42">
        <f t="shared" si="0"/>
        <v>960000</v>
      </c>
      <c r="Q6" s="42">
        <f t="shared" si="0"/>
        <v>1080000</v>
      </c>
      <c r="R6" s="42">
        <f t="shared" si="0"/>
        <v>1200000</v>
      </c>
      <c r="S6" s="42">
        <f t="shared" si="0"/>
        <v>1320000</v>
      </c>
      <c r="T6" s="42">
        <f t="shared" si="0"/>
        <v>1440000</v>
      </c>
    </row>
    <row r="7" spans="1:20" ht="15" customHeight="1">
      <c r="A7" s="34"/>
      <c r="B7" s="36" t="s">
        <v>155</v>
      </c>
      <c r="C7" s="37">
        <v>0</v>
      </c>
      <c r="D7" s="37">
        <v>0</v>
      </c>
      <c r="E7" s="37">
        <v>0</v>
      </c>
      <c r="F7" s="38">
        <v>3000</v>
      </c>
      <c r="G7" s="38">
        <v>5000</v>
      </c>
      <c r="H7" s="38">
        <v>7000</v>
      </c>
      <c r="I7" s="38">
        <v>10000</v>
      </c>
      <c r="J7" s="38">
        <v>12000</v>
      </c>
      <c r="K7" s="38">
        <v>14000</v>
      </c>
      <c r="L7" s="38">
        <v>16000</v>
      </c>
      <c r="M7" s="38">
        <v>18000</v>
      </c>
      <c r="N7" s="38">
        <v>20000</v>
      </c>
      <c r="O7" s="38">
        <v>22000</v>
      </c>
      <c r="P7" s="38">
        <v>24000</v>
      </c>
      <c r="Q7" s="38">
        <v>26000</v>
      </c>
      <c r="R7" s="38">
        <v>28000</v>
      </c>
      <c r="S7" s="38">
        <v>30000</v>
      </c>
      <c r="T7" s="38">
        <v>35000</v>
      </c>
    </row>
    <row r="8" spans="1:20" ht="15" customHeight="1">
      <c r="A8" s="43"/>
      <c r="B8" s="44" t="s">
        <v>156</v>
      </c>
      <c r="C8" s="30">
        <f t="shared" ref="C8:T8" si="1">C6+C7</f>
        <v>0</v>
      </c>
      <c r="D8" s="30">
        <f t="shared" si="1"/>
        <v>0</v>
      </c>
      <c r="E8" s="30">
        <f t="shared" si="1"/>
        <v>0</v>
      </c>
      <c r="F8" s="30">
        <f t="shared" si="1"/>
        <v>123000</v>
      </c>
      <c r="G8" s="30">
        <f t="shared" si="1"/>
        <v>185000</v>
      </c>
      <c r="H8" s="30">
        <f t="shared" si="1"/>
        <v>247000</v>
      </c>
      <c r="I8" s="30">
        <f t="shared" si="1"/>
        <v>370000</v>
      </c>
      <c r="J8" s="30">
        <f t="shared" si="1"/>
        <v>432000</v>
      </c>
      <c r="K8" s="30">
        <f t="shared" si="1"/>
        <v>494000</v>
      </c>
      <c r="L8" s="30">
        <f t="shared" si="1"/>
        <v>616000</v>
      </c>
      <c r="M8" s="30">
        <f t="shared" si="1"/>
        <v>678000</v>
      </c>
      <c r="N8" s="30">
        <f t="shared" si="1"/>
        <v>740000</v>
      </c>
      <c r="O8" s="30">
        <f t="shared" si="1"/>
        <v>862000</v>
      </c>
      <c r="P8" s="30">
        <f t="shared" si="1"/>
        <v>984000</v>
      </c>
      <c r="Q8" s="30">
        <f t="shared" si="1"/>
        <v>1106000</v>
      </c>
      <c r="R8" s="30">
        <f t="shared" si="1"/>
        <v>1228000</v>
      </c>
      <c r="S8" s="30">
        <f t="shared" si="1"/>
        <v>1350000</v>
      </c>
      <c r="T8" s="30">
        <f t="shared" si="1"/>
        <v>1475000</v>
      </c>
    </row>
    <row r="9" spans="1:20" ht="14.2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15" customHeight="1">
      <c r="A10" s="45"/>
      <c r="B10" s="46" t="s">
        <v>157</v>
      </c>
      <c r="C10" s="47">
        <f>'Monthly Budget'!C55</f>
        <v>173628</v>
      </c>
      <c r="D10" s="47">
        <f>'Monthly Budget'!D55</f>
        <v>107908</v>
      </c>
      <c r="E10" s="47">
        <f>'Monthly Budget'!E55</f>
        <v>115328</v>
      </c>
      <c r="F10" s="47">
        <f>'Monthly Budget'!F55</f>
        <v>112678</v>
      </c>
      <c r="G10" s="47">
        <f>'Monthly Budget'!G55</f>
        <v>113208</v>
      </c>
      <c r="H10" s="47">
        <f>'Monthly Budget'!H55</f>
        <v>120628</v>
      </c>
      <c r="I10" s="47">
        <f>'Monthly Budget'!I55</f>
        <v>126988</v>
      </c>
      <c r="J10" s="47">
        <f>'Monthly Budget'!J55</f>
        <v>130168</v>
      </c>
      <c r="K10" s="47">
        <f>'Monthly Budget'!K55</f>
        <v>131228</v>
      </c>
      <c r="L10" s="47">
        <f>'Monthly Budget'!L55</f>
        <v>132288</v>
      </c>
      <c r="M10" s="47">
        <f>'Monthly Budget'!M55</f>
        <v>131228</v>
      </c>
      <c r="N10" s="47">
        <f>'Monthly Budget'!N55</f>
        <v>139708</v>
      </c>
      <c r="O10" s="47">
        <f>'Monthly Budget'!O55</f>
        <v>156668</v>
      </c>
      <c r="P10" s="47">
        <f>'Monthly Budget'!P55</f>
        <v>156668</v>
      </c>
      <c r="Q10" s="47">
        <f>'Monthly Budget'!Q55</f>
        <v>157728</v>
      </c>
      <c r="R10" s="47">
        <f>'Monthly Budget'!R55</f>
        <v>165148</v>
      </c>
      <c r="S10" s="47">
        <f>'Monthly Budget'!S55</f>
        <v>165148</v>
      </c>
      <c r="T10" s="47">
        <f>'Monthly Budget'!T55</f>
        <v>159848</v>
      </c>
    </row>
    <row r="11" spans="1:20" ht="15" customHeight="1">
      <c r="A11" s="35"/>
      <c r="B11" s="48" t="s">
        <v>158</v>
      </c>
      <c r="C11" s="49">
        <f t="shared" ref="C11:T11" si="2">C8-C10</f>
        <v>-173628</v>
      </c>
      <c r="D11" s="49">
        <f t="shared" si="2"/>
        <v>-107908</v>
      </c>
      <c r="E11" s="49">
        <f t="shared" si="2"/>
        <v>-115328</v>
      </c>
      <c r="F11" s="49">
        <f t="shared" si="2"/>
        <v>10322</v>
      </c>
      <c r="G11" s="49">
        <f t="shared" si="2"/>
        <v>71792</v>
      </c>
      <c r="H11" s="49">
        <f t="shared" si="2"/>
        <v>126372</v>
      </c>
      <c r="I11" s="49">
        <f t="shared" si="2"/>
        <v>243012</v>
      </c>
      <c r="J11" s="49">
        <f t="shared" si="2"/>
        <v>301832</v>
      </c>
      <c r="K11" s="49">
        <f t="shared" si="2"/>
        <v>362772</v>
      </c>
      <c r="L11" s="49">
        <f t="shared" si="2"/>
        <v>483712</v>
      </c>
      <c r="M11" s="49">
        <f t="shared" si="2"/>
        <v>546772</v>
      </c>
      <c r="N11" s="49">
        <f t="shared" si="2"/>
        <v>600292</v>
      </c>
      <c r="O11" s="49">
        <f t="shared" si="2"/>
        <v>705332</v>
      </c>
      <c r="P11" s="49">
        <f t="shared" si="2"/>
        <v>827332</v>
      </c>
      <c r="Q11" s="49">
        <f t="shared" si="2"/>
        <v>948272</v>
      </c>
      <c r="R11" s="49">
        <f t="shared" si="2"/>
        <v>1062852</v>
      </c>
      <c r="S11" s="49">
        <f t="shared" si="2"/>
        <v>1184852</v>
      </c>
      <c r="T11" s="49">
        <f t="shared" si="2"/>
        <v>1315152</v>
      </c>
    </row>
    <row r="12" spans="1:20" ht="15" customHeight="1">
      <c r="A12" s="34"/>
      <c r="B12" s="50" t="s">
        <v>159</v>
      </c>
      <c r="C12" s="51">
        <f>C11</f>
        <v>-173628</v>
      </c>
      <c r="D12" s="51">
        <f t="shared" ref="D12:T12" si="3">C12+D11</f>
        <v>-281536</v>
      </c>
      <c r="E12" s="51">
        <f t="shared" si="3"/>
        <v>-396864</v>
      </c>
      <c r="F12" s="51">
        <f t="shared" si="3"/>
        <v>-386542</v>
      </c>
      <c r="G12" s="51">
        <f t="shared" si="3"/>
        <v>-314750</v>
      </c>
      <c r="H12" s="51">
        <f t="shared" si="3"/>
        <v>-188378</v>
      </c>
      <c r="I12" s="51">
        <f t="shared" si="3"/>
        <v>54634</v>
      </c>
      <c r="J12" s="51">
        <f t="shared" si="3"/>
        <v>356466</v>
      </c>
      <c r="K12" s="51">
        <f t="shared" si="3"/>
        <v>719238</v>
      </c>
      <c r="L12" s="51">
        <f t="shared" si="3"/>
        <v>1202950</v>
      </c>
      <c r="M12" s="51">
        <f t="shared" si="3"/>
        <v>1749722</v>
      </c>
      <c r="N12" s="51">
        <f t="shared" si="3"/>
        <v>2350014</v>
      </c>
      <c r="O12" s="51">
        <f t="shared" si="3"/>
        <v>3055346</v>
      </c>
      <c r="P12" s="51">
        <f t="shared" si="3"/>
        <v>3882678</v>
      </c>
      <c r="Q12" s="51">
        <f t="shared" si="3"/>
        <v>4830950</v>
      </c>
      <c r="R12" s="51">
        <f t="shared" si="3"/>
        <v>5893802</v>
      </c>
      <c r="S12" s="51">
        <f t="shared" si="3"/>
        <v>7078654</v>
      </c>
      <c r="T12" s="51">
        <f t="shared" si="3"/>
        <v>8393806</v>
      </c>
    </row>
    <row r="13" spans="1:20" ht="14.25" customHeight="1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5" customHeight="1">
      <c r="A14" s="34"/>
      <c r="B14" s="52" t="s">
        <v>160</v>
      </c>
      <c r="C14" s="53">
        <f>C10</f>
        <v>173628</v>
      </c>
      <c r="D14" s="53">
        <f t="shared" ref="D14:T14" si="4">C14+D10</f>
        <v>281536</v>
      </c>
      <c r="E14" s="53">
        <f t="shared" si="4"/>
        <v>396864</v>
      </c>
      <c r="F14" s="53">
        <f t="shared" si="4"/>
        <v>509542</v>
      </c>
      <c r="G14" s="53">
        <f t="shared" si="4"/>
        <v>622750</v>
      </c>
      <c r="H14" s="53">
        <f t="shared" si="4"/>
        <v>743378</v>
      </c>
      <c r="I14" s="53">
        <f t="shared" si="4"/>
        <v>870366</v>
      </c>
      <c r="J14" s="53">
        <f t="shared" si="4"/>
        <v>1000534</v>
      </c>
      <c r="K14" s="53">
        <f t="shared" si="4"/>
        <v>1131762</v>
      </c>
      <c r="L14" s="53">
        <f t="shared" si="4"/>
        <v>1264050</v>
      </c>
      <c r="M14" s="53">
        <f t="shared" si="4"/>
        <v>1395278</v>
      </c>
      <c r="N14" s="53">
        <f t="shared" si="4"/>
        <v>1534986</v>
      </c>
      <c r="O14" s="53">
        <f t="shared" si="4"/>
        <v>1691654</v>
      </c>
      <c r="P14" s="53">
        <f t="shared" si="4"/>
        <v>1848322</v>
      </c>
      <c r="Q14" s="53">
        <f t="shared" si="4"/>
        <v>2006050</v>
      </c>
      <c r="R14" s="53">
        <f t="shared" si="4"/>
        <v>2171198</v>
      </c>
      <c r="S14" s="53">
        <f t="shared" si="4"/>
        <v>2336346</v>
      </c>
      <c r="T14" s="53">
        <f t="shared" si="4"/>
        <v>2496194</v>
      </c>
    </row>
    <row r="15" spans="1:20" ht="15" customHeight="1">
      <c r="A15" s="34"/>
      <c r="B15" s="54" t="s">
        <v>161</v>
      </c>
      <c r="C15" s="55">
        <f t="shared" ref="C15:T15" si="5">2500000-C14</f>
        <v>2326372</v>
      </c>
      <c r="D15" s="55">
        <f t="shared" si="5"/>
        <v>2218464</v>
      </c>
      <c r="E15" s="55">
        <f t="shared" si="5"/>
        <v>2103136</v>
      </c>
      <c r="F15" s="55">
        <f t="shared" si="5"/>
        <v>1990458</v>
      </c>
      <c r="G15" s="55">
        <f t="shared" si="5"/>
        <v>1877250</v>
      </c>
      <c r="H15" s="55">
        <f t="shared" si="5"/>
        <v>1756622</v>
      </c>
      <c r="I15" s="55">
        <f t="shared" si="5"/>
        <v>1629634</v>
      </c>
      <c r="J15" s="55">
        <f t="shared" si="5"/>
        <v>1499466</v>
      </c>
      <c r="K15" s="55">
        <f t="shared" si="5"/>
        <v>1368238</v>
      </c>
      <c r="L15" s="55">
        <f t="shared" si="5"/>
        <v>1235950</v>
      </c>
      <c r="M15" s="55">
        <f t="shared" si="5"/>
        <v>1104722</v>
      </c>
      <c r="N15" s="55">
        <f t="shared" si="5"/>
        <v>965014</v>
      </c>
      <c r="O15" s="55">
        <f t="shared" si="5"/>
        <v>808346</v>
      </c>
      <c r="P15" s="55">
        <f t="shared" si="5"/>
        <v>651678</v>
      </c>
      <c r="Q15" s="55">
        <f t="shared" si="5"/>
        <v>493950</v>
      </c>
      <c r="R15" s="55">
        <f t="shared" si="5"/>
        <v>328802</v>
      </c>
      <c r="S15" s="55">
        <f t="shared" si="5"/>
        <v>163654</v>
      </c>
      <c r="T15" s="55">
        <f t="shared" si="5"/>
        <v>3806</v>
      </c>
    </row>
    <row r="17" spans="2:3" ht="15" customHeight="1">
      <c r="B17" s="56" t="s">
        <v>162</v>
      </c>
      <c r="C17" s="57">
        <f>SUM(C8:T8)</f>
        <v>10890000</v>
      </c>
    </row>
    <row r="18" spans="2:3" ht="15" customHeight="1">
      <c r="B18" s="58" t="s">
        <v>163</v>
      </c>
      <c r="C18" s="59">
        <f>SUM(C10:T10)</f>
        <v>2496194</v>
      </c>
    </row>
    <row r="19" spans="2:3" ht="15" customHeight="1">
      <c r="B19" s="60" t="s">
        <v>164</v>
      </c>
      <c r="C19" s="61">
        <f>C17-C18</f>
        <v>8393806</v>
      </c>
    </row>
  </sheetData>
  <mergeCells count="1">
    <mergeCell ref="A1:T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E44AD"/>
  </sheetPr>
  <dimension ref="A1:T14"/>
  <sheetViews>
    <sheetView zoomScaleNormal="100" workbookViewId="0">
      <selection activeCell="F8" sqref="F8"/>
    </sheetView>
  </sheetViews>
  <sheetFormatPr defaultColWidth="8.6640625" defaultRowHeight="14.25"/>
  <cols>
    <col min="1" max="1" width="5" style="1" customWidth="1"/>
    <col min="2" max="2" width="45" style="1" customWidth="1"/>
    <col min="3" max="20" width="10" style="1" customWidth="1"/>
  </cols>
  <sheetData>
    <row r="1" spans="1:20" ht="34.5" customHeight="1">
      <c r="A1" s="80" t="s">
        <v>165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3" spans="1:20" ht="15" customHeight="1">
      <c r="A3" s="11"/>
      <c r="B3" s="62" t="s">
        <v>166</v>
      </c>
      <c r="C3" s="12" t="s">
        <v>68</v>
      </c>
      <c r="D3" s="12" t="s">
        <v>69</v>
      </c>
      <c r="E3" s="12" t="s">
        <v>70</v>
      </c>
      <c r="F3" s="12" t="s">
        <v>71</v>
      </c>
      <c r="G3" s="12" t="s">
        <v>72</v>
      </c>
      <c r="H3" s="12" t="s">
        <v>73</v>
      </c>
      <c r="I3" s="12" t="s">
        <v>74</v>
      </c>
      <c r="J3" s="12" t="s">
        <v>75</v>
      </c>
      <c r="K3" s="12" t="s">
        <v>76</v>
      </c>
      <c r="L3" s="12" t="s">
        <v>77</v>
      </c>
      <c r="M3" s="12" t="s">
        <v>78</v>
      </c>
      <c r="N3" s="12" t="s">
        <v>79</v>
      </c>
      <c r="O3" s="12" t="s">
        <v>80</v>
      </c>
      <c r="P3" s="12" t="s">
        <v>81</v>
      </c>
      <c r="Q3" s="12" t="s">
        <v>82</v>
      </c>
      <c r="R3" s="12" t="s">
        <v>83</v>
      </c>
      <c r="S3" s="12" t="s">
        <v>84</v>
      </c>
      <c r="T3" s="12" t="s">
        <v>85</v>
      </c>
    </row>
    <row r="4" spans="1:20" ht="15" customHeight="1">
      <c r="B4" s="63" t="s">
        <v>34</v>
      </c>
      <c r="C4" s="64">
        <v>1</v>
      </c>
      <c r="D4" s="64">
        <v>1</v>
      </c>
      <c r="E4" s="64">
        <v>1</v>
      </c>
      <c r="F4" s="64">
        <v>1</v>
      </c>
      <c r="G4" s="64">
        <v>1</v>
      </c>
      <c r="H4" s="64">
        <v>1</v>
      </c>
      <c r="I4" s="64">
        <v>1</v>
      </c>
      <c r="J4" s="64">
        <v>1</v>
      </c>
      <c r="K4" s="64">
        <v>1</v>
      </c>
      <c r="L4" s="64">
        <v>1</v>
      </c>
      <c r="M4" s="64">
        <v>1</v>
      </c>
      <c r="N4" s="64">
        <v>1</v>
      </c>
      <c r="O4" s="64">
        <v>1</v>
      </c>
      <c r="P4" s="64">
        <v>1</v>
      </c>
      <c r="Q4" s="64">
        <v>1</v>
      </c>
      <c r="R4" s="64">
        <v>1</v>
      </c>
      <c r="S4" s="64">
        <v>1</v>
      </c>
      <c r="T4" s="64">
        <v>1</v>
      </c>
    </row>
    <row r="5" spans="1:20" ht="15" customHeight="1">
      <c r="B5" s="65" t="s">
        <v>87</v>
      </c>
      <c r="C5" s="64">
        <v>1</v>
      </c>
      <c r="D5" s="64">
        <v>1</v>
      </c>
      <c r="E5" s="64">
        <v>1</v>
      </c>
      <c r="F5" s="64">
        <v>1</v>
      </c>
      <c r="G5" s="64">
        <v>1</v>
      </c>
      <c r="H5" s="64">
        <v>1</v>
      </c>
      <c r="I5" s="64">
        <v>1</v>
      </c>
      <c r="J5" s="64">
        <v>1</v>
      </c>
      <c r="K5" s="64">
        <v>1</v>
      </c>
      <c r="L5" s="64">
        <v>1</v>
      </c>
      <c r="M5" s="64">
        <v>1</v>
      </c>
      <c r="N5" s="64">
        <v>1</v>
      </c>
      <c r="O5" s="64">
        <v>1</v>
      </c>
      <c r="P5" s="64">
        <v>1</v>
      </c>
      <c r="Q5" s="64">
        <v>1</v>
      </c>
      <c r="R5" s="64">
        <v>1</v>
      </c>
      <c r="S5" s="64">
        <v>1</v>
      </c>
      <c r="T5" s="64">
        <v>1</v>
      </c>
    </row>
    <row r="6" spans="1:20" ht="15" customHeight="1">
      <c r="B6" s="63" t="s">
        <v>88</v>
      </c>
      <c r="C6" s="64">
        <v>1</v>
      </c>
      <c r="D6" s="64">
        <v>1</v>
      </c>
      <c r="E6" s="64">
        <v>1</v>
      </c>
      <c r="F6" s="64">
        <v>1</v>
      </c>
      <c r="G6" s="64">
        <v>1</v>
      </c>
      <c r="H6" s="64">
        <v>1</v>
      </c>
      <c r="I6" s="64">
        <v>1</v>
      </c>
      <c r="J6" s="64">
        <v>1</v>
      </c>
      <c r="K6" s="64">
        <v>1</v>
      </c>
      <c r="L6" s="64">
        <v>1</v>
      </c>
      <c r="M6" s="64">
        <v>1</v>
      </c>
      <c r="N6" s="64">
        <v>1</v>
      </c>
      <c r="O6" s="64">
        <v>1</v>
      </c>
      <c r="P6" s="64">
        <v>1</v>
      </c>
      <c r="Q6" s="64">
        <v>1</v>
      </c>
      <c r="R6" s="64">
        <v>1</v>
      </c>
      <c r="S6" s="64">
        <v>1</v>
      </c>
      <c r="T6" s="64">
        <v>1</v>
      </c>
    </row>
    <row r="7" spans="1:20" ht="15" customHeight="1">
      <c r="B7" s="63" t="s">
        <v>40</v>
      </c>
      <c r="C7" s="64">
        <v>1</v>
      </c>
      <c r="D7" s="64">
        <v>1</v>
      </c>
      <c r="E7" s="64">
        <v>1</v>
      </c>
      <c r="F7" s="64">
        <v>1</v>
      </c>
      <c r="G7" s="64">
        <v>1</v>
      </c>
      <c r="H7" s="64">
        <v>1</v>
      </c>
      <c r="I7" s="64">
        <v>1</v>
      </c>
      <c r="J7" s="64">
        <v>1</v>
      </c>
      <c r="K7" s="64">
        <v>1</v>
      </c>
      <c r="L7" s="64">
        <v>1</v>
      </c>
      <c r="M7" s="64">
        <v>1</v>
      </c>
      <c r="N7" s="64">
        <v>1</v>
      </c>
      <c r="O7" s="64">
        <v>1</v>
      </c>
      <c r="P7" s="64">
        <v>1</v>
      </c>
      <c r="Q7" s="64">
        <v>1</v>
      </c>
      <c r="R7" s="64">
        <v>1</v>
      </c>
      <c r="S7" s="64">
        <v>1</v>
      </c>
      <c r="T7" s="64">
        <v>1</v>
      </c>
    </row>
    <row r="8" spans="1:20" ht="15" customHeight="1">
      <c r="B8" s="63" t="s">
        <v>89</v>
      </c>
      <c r="C8" s="66">
        <v>0</v>
      </c>
      <c r="D8" s="66">
        <v>0</v>
      </c>
      <c r="E8" s="66">
        <v>0</v>
      </c>
      <c r="F8" s="64">
        <v>1</v>
      </c>
      <c r="G8" s="64">
        <v>1</v>
      </c>
      <c r="H8" s="64">
        <v>1</v>
      </c>
      <c r="I8" s="64">
        <v>1</v>
      </c>
      <c r="J8" s="64">
        <v>1</v>
      </c>
      <c r="K8" s="64">
        <v>1</v>
      </c>
      <c r="L8" s="64">
        <v>1</v>
      </c>
      <c r="M8" s="64">
        <v>1</v>
      </c>
      <c r="N8" s="64">
        <v>1</v>
      </c>
      <c r="O8" s="64">
        <v>1</v>
      </c>
      <c r="P8" s="64">
        <v>1</v>
      </c>
      <c r="Q8" s="64">
        <v>1</v>
      </c>
      <c r="R8" s="64">
        <v>1</v>
      </c>
      <c r="S8" s="64">
        <v>1</v>
      </c>
      <c r="T8" s="64">
        <v>1</v>
      </c>
    </row>
    <row r="9" spans="1:20" ht="15" customHeight="1">
      <c r="B9" s="63" t="s">
        <v>90</v>
      </c>
      <c r="C9" s="66">
        <v>0</v>
      </c>
      <c r="D9" s="66">
        <v>0</v>
      </c>
      <c r="E9" s="66">
        <v>0</v>
      </c>
      <c r="F9" s="64">
        <v>1</v>
      </c>
      <c r="G9" s="64">
        <v>1</v>
      </c>
      <c r="H9" s="64">
        <v>1</v>
      </c>
      <c r="I9" s="64">
        <v>1</v>
      </c>
      <c r="J9" s="64">
        <v>1</v>
      </c>
      <c r="K9" s="64">
        <v>1</v>
      </c>
      <c r="L9" s="64">
        <v>1</v>
      </c>
      <c r="M9" s="64">
        <v>1</v>
      </c>
      <c r="N9" s="64">
        <v>1</v>
      </c>
      <c r="O9" s="64">
        <v>1</v>
      </c>
      <c r="P9" s="64">
        <v>1</v>
      </c>
      <c r="Q9" s="64">
        <v>1</v>
      </c>
      <c r="R9" s="64">
        <v>1</v>
      </c>
      <c r="S9" s="64">
        <v>1</v>
      </c>
      <c r="T9" s="64">
        <v>1</v>
      </c>
    </row>
    <row r="10" spans="1:20" ht="15" customHeight="1">
      <c r="B10" s="63" t="s">
        <v>91</v>
      </c>
      <c r="C10" s="64">
        <v>1</v>
      </c>
      <c r="D10" s="64">
        <v>1</v>
      </c>
      <c r="E10" s="64">
        <v>1</v>
      </c>
      <c r="F10" s="64">
        <v>1</v>
      </c>
      <c r="G10" s="64">
        <v>1</v>
      </c>
      <c r="H10" s="64">
        <v>1</v>
      </c>
      <c r="I10" s="64">
        <v>1</v>
      </c>
      <c r="J10" s="64">
        <v>1</v>
      </c>
      <c r="K10" s="64">
        <v>1</v>
      </c>
      <c r="L10" s="64">
        <v>1</v>
      </c>
      <c r="M10" s="64">
        <v>1</v>
      </c>
      <c r="N10" s="64">
        <v>1</v>
      </c>
      <c r="O10" s="64">
        <v>1</v>
      </c>
      <c r="P10" s="64">
        <v>1</v>
      </c>
      <c r="Q10" s="64">
        <v>1</v>
      </c>
      <c r="R10" s="64">
        <v>1</v>
      </c>
      <c r="S10" s="64">
        <v>1</v>
      </c>
      <c r="T10" s="64">
        <v>1</v>
      </c>
    </row>
    <row r="11" spans="1:20" ht="15" customHeight="1">
      <c r="B11" s="63" t="s">
        <v>92</v>
      </c>
      <c r="C11" s="64">
        <v>1</v>
      </c>
      <c r="D11" s="64">
        <v>1</v>
      </c>
      <c r="E11" s="64">
        <v>1</v>
      </c>
      <c r="F11" s="64">
        <v>1</v>
      </c>
      <c r="G11" s="64">
        <v>1</v>
      </c>
      <c r="H11" s="64">
        <v>1</v>
      </c>
      <c r="I11" s="64">
        <v>1</v>
      </c>
      <c r="J11" s="64">
        <v>1</v>
      </c>
      <c r="K11" s="64">
        <v>1</v>
      </c>
      <c r="L11" s="64">
        <v>1</v>
      </c>
      <c r="M11" s="64">
        <v>1</v>
      </c>
      <c r="N11" s="64">
        <v>1</v>
      </c>
      <c r="O11" s="64">
        <v>1</v>
      </c>
      <c r="P11" s="64">
        <v>1</v>
      </c>
      <c r="Q11" s="64">
        <v>1</v>
      </c>
      <c r="R11" s="64">
        <v>1</v>
      </c>
      <c r="S11" s="64">
        <v>1</v>
      </c>
      <c r="T11" s="64">
        <v>1</v>
      </c>
    </row>
    <row r="12" spans="1:20" ht="15" customHeight="1">
      <c r="B12" s="65" t="s">
        <v>93</v>
      </c>
      <c r="C12" s="66">
        <v>0</v>
      </c>
      <c r="D12" s="66">
        <v>0</v>
      </c>
      <c r="E12" s="66">
        <v>0</v>
      </c>
      <c r="F12" s="64">
        <v>1</v>
      </c>
      <c r="G12" s="64">
        <v>1</v>
      </c>
      <c r="H12" s="64">
        <v>1</v>
      </c>
      <c r="I12" s="64">
        <v>1</v>
      </c>
      <c r="J12" s="64">
        <v>1</v>
      </c>
      <c r="K12" s="64">
        <v>1</v>
      </c>
      <c r="L12" s="64">
        <v>1</v>
      </c>
      <c r="M12" s="64">
        <v>1</v>
      </c>
      <c r="N12" s="64">
        <v>1</v>
      </c>
      <c r="O12" s="64">
        <v>1</v>
      </c>
      <c r="P12" s="64">
        <v>1</v>
      </c>
      <c r="Q12" s="64">
        <v>1</v>
      </c>
      <c r="R12" s="64">
        <v>1</v>
      </c>
      <c r="S12" s="64">
        <v>1</v>
      </c>
      <c r="T12" s="64">
        <v>1</v>
      </c>
    </row>
    <row r="13" spans="1:20" ht="15" customHeight="1">
      <c r="B13" s="63" t="s">
        <v>51</v>
      </c>
      <c r="C13" s="64">
        <v>1</v>
      </c>
      <c r="D13" s="64">
        <v>1</v>
      </c>
      <c r="E13" s="64">
        <v>1</v>
      </c>
      <c r="F13" s="64">
        <v>1</v>
      </c>
      <c r="G13" s="64">
        <v>1</v>
      </c>
      <c r="H13" s="64">
        <v>1</v>
      </c>
      <c r="I13" s="64">
        <v>1</v>
      </c>
      <c r="J13" s="64">
        <v>1</v>
      </c>
      <c r="K13" s="64">
        <v>1</v>
      </c>
      <c r="L13" s="64">
        <v>1</v>
      </c>
      <c r="M13" s="64">
        <v>1</v>
      </c>
      <c r="N13" s="64">
        <v>1</v>
      </c>
      <c r="O13" s="64">
        <v>1</v>
      </c>
      <c r="P13" s="64">
        <v>1</v>
      </c>
      <c r="Q13" s="64">
        <v>1</v>
      </c>
      <c r="R13" s="64">
        <v>1</v>
      </c>
      <c r="S13" s="64">
        <v>1</v>
      </c>
      <c r="T13" s="64">
        <v>1</v>
      </c>
    </row>
    <row r="14" spans="1:20" ht="15" customHeight="1">
      <c r="A14" s="11"/>
      <c r="B14" s="67" t="s">
        <v>167</v>
      </c>
      <c r="C14" s="13">
        <f t="shared" ref="C14:T14" si="0">SUM(C4:C13)</f>
        <v>7</v>
      </c>
      <c r="D14" s="13">
        <f t="shared" si="0"/>
        <v>7</v>
      </c>
      <c r="E14" s="13">
        <f t="shared" si="0"/>
        <v>7</v>
      </c>
      <c r="F14" s="13">
        <f t="shared" si="0"/>
        <v>10</v>
      </c>
      <c r="G14" s="13">
        <f t="shared" si="0"/>
        <v>10</v>
      </c>
      <c r="H14" s="13">
        <f t="shared" si="0"/>
        <v>10</v>
      </c>
      <c r="I14" s="13">
        <f t="shared" si="0"/>
        <v>10</v>
      </c>
      <c r="J14" s="13">
        <f t="shared" si="0"/>
        <v>10</v>
      </c>
      <c r="K14" s="13">
        <f t="shared" si="0"/>
        <v>10</v>
      </c>
      <c r="L14" s="13">
        <f t="shared" si="0"/>
        <v>10</v>
      </c>
      <c r="M14" s="13">
        <f t="shared" si="0"/>
        <v>10</v>
      </c>
      <c r="N14" s="13">
        <f t="shared" si="0"/>
        <v>10</v>
      </c>
      <c r="O14" s="13">
        <f t="shared" si="0"/>
        <v>10</v>
      </c>
      <c r="P14" s="13">
        <f t="shared" si="0"/>
        <v>10</v>
      </c>
      <c r="Q14" s="13">
        <f t="shared" si="0"/>
        <v>10</v>
      </c>
      <c r="R14" s="13">
        <f t="shared" si="0"/>
        <v>10</v>
      </c>
      <c r="S14" s="13">
        <f t="shared" si="0"/>
        <v>10</v>
      </c>
      <c r="T14" s="13">
        <f t="shared" si="0"/>
        <v>10</v>
      </c>
    </row>
  </sheetData>
  <mergeCells count="1">
    <mergeCell ref="A1:T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Monthly Budget</vt:lpstr>
      <vt:lpstr>Summary Dashboard</vt:lpstr>
      <vt:lpstr>Revenue vs Expenses</vt:lpstr>
      <vt:lpstr>Headcount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Alas</cp:lastModifiedBy>
  <cp:revision>0</cp:revision>
  <dcterms:created xsi:type="dcterms:W3CDTF">2026-04-13T18:41:43Z</dcterms:created>
  <dcterms:modified xsi:type="dcterms:W3CDTF">2026-04-13T21:48:45Z</dcterms:modified>
  <dc:language>en-US</dc:language>
</cp:coreProperties>
</file>