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hink\My Drive (fady@torod.co)\2023\Proposal\Startup Proposal\Pitch-Deck\"/>
    </mc:Choice>
  </mc:AlternateContent>
  <xr:revisionPtr revIDLastSave="0" documentId="13_ncr:1_{2A0E17E7-8B14-4B6D-8753-274110E82FD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Use Of fund" sheetId="7" r:id="rId1"/>
    <sheet name="FM-Summry" sheetId="6" r:id="rId2"/>
    <sheet name="FM-Monthly " sheetId="4" r:id="rId3"/>
    <sheet name="FM-QOQ" sheetId="5" r:id="rId4"/>
    <sheet name="Revenue Bundles " sheetId="2" r:id="rId5"/>
  </sheets>
  <definedNames>
    <definedName name="_xlnm.Print_Area" localSheetId="2">'FM-Monthly '!$A$324</definedName>
    <definedName name="_xlnm.Print_Area" localSheetId="3">'FM-QOQ'!$A$1:$M$76</definedName>
    <definedName name="_xlnm.Print_Area" localSheetId="1">'FM-Summry'!$A$1:$F$76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7" l="1"/>
  <c r="K45" i="4" l="1"/>
  <c r="L45" i="4"/>
  <c r="E37" i="4" l="1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E20" i="4"/>
  <c r="E29" i="4"/>
  <c r="F29" i="4"/>
  <c r="F38" i="4" s="1"/>
  <c r="R39" i="4" s="1"/>
  <c r="G29" i="4"/>
  <c r="H29" i="4"/>
  <c r="I29" i="4"/>
  <c r="I38" i="4" s="1"/>
  <c r="U39" i="4" s="1"/>
  <c r="J29" i="4"/>
  <c r="J38" i="4" s="1"/>
  <c r="V39" i="4" s="1"/>
  <c r="K29" i="4"/>
  <c r="K38" i="4" s="1"/>
  <c r="W39" i="4" s="1"/>
  <c r="L29" i="4"/>
  <c r="L38" i="4" s="1"/>
  <c r="X39" i="4" s="1"/>
  <c r="M29" i="4"/>
  <c r="N29" i="4"/>
  <c r="N38" i="4" s="1"/>
  <c r="Z39" i="4" s="1"/>
  <c r="O29" i="4"/>
  <c r="O38" i="4" s="1"/>
  <c r="AA39" i="4" s="1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B38" i="4" s="1"/>
  <c r="E34" i="4"/>
  <c r="F34" i="4"/>
  <c r="G34" i="4"/>
  <c r="H34" i="4"/>
  <c r="I34" i="4"/>
  <c r="J34" i="4"/>
  <c r="K34" i="4"/>
  <c r="L34" i="4"/>
  <c r="M34" i="4"/>
  <c r="N34" i="4"/>
  <c r="O34" i="4"/>
  <c r="P34" i="4"/>
  <c r="U34" i="4" s="1"/>
  <c r="U38" i="4" s="1"/>
  <c r="S34" i="4"/>
  <c r="T34" i="4"/>
  <c r="X34" i="4"/>
  <c r="AA34" i="4"/>
  <c r="AB34" i="4"/>
  <c r="E38" i="4"/>
  <c r="Q39" i="4" s="1"/>
  <c r="G38" i="4"/>
  <c r="S39" i="4" s="1"/>
  <c r="H38" i="4"/>
  <c r="T39" i="4" s="1"/>
  <c r="M38" i="4"/>
  <c r="Y39" i="4" s="1"/>
  <c r="P38" i="4"/>
  <c r="AB39" i="4" s="1"/>
  <c r="E12" i="4"/>
  <c r="T38" i="4" l="1"/>
  <c r="AA38" i="4"/>
  <c r="S38" i="4"/>
  <c r="X38" i="4"/>
  <c r="Z34" i="4"/>
  <c r="Z38" i="4" s="1"/>
  <c r="R34" i="4"/>
  <c r="R38" i="4" s="1"/>
  <c r="Y34" i="4"/>
  <c r="Y38" i="4" s="1"/>
  <c r="Q34" i="4"/>
  <c r="Q38" i="4" s="1"/>
  <c r="W34" i="4"/>
  <c r="W38" i="4" s="1"/>
  <c r="V34" i="4"/>
  <c r="V38" i="4" s="1"/>
  <c r="D6" i="7"/>
  <c r="A6" i="6"/>
  <c r="C7" i="6"/>
  <c r="D7" i="6"/>
  <c r="F7" i="6"/>
  <c r="C9" i="6"/>
  <c r="C10" i="6"/>
  <c r="C11" i="6"/>
  <c r="C13" i="6"/>
  <c r="C15" i="6"/>
  <c r="C17" i="6"/>
  <c r="C18" i="6"/>
  <c r="C20" i="6"/>
  <c r="C21" i="6"/>
  <c r="C22" i="6"/>
  <c r="C23" i="6"/>
  <c r="C24" i="6"/>
  <c r="C26" i="6"/>
  <c r="C28" i="6"/>
  <c r="A31" i="6"/>
  <c r="C32" i="6"/>
  <c r="D32" i="6"/>
  <c r="F32" i="6"/>
  <c r="C33" i="6"/>
  <c r="C34" i="6"/>
  <c r="C35" i="6"/>
  <c r="C37" i="6"/>
  <c r="C38" i="6"/>
  <c r="C39" i="6"/>
  <c r="C41" i="6"/>
  <c r="C43" i="6"/>
  <c r="C45" i="6"/>
  <c r="C49" i="6"/>
  <c r="C50" i="6"/>
  <c r="C51" i="6"/>
  <c r="C52" i="6"/>
  <c r="C53" i="6"/>
  <c r="C55" i="6"/>
  <c r="A58" i="6"/>
  <c r="C59" i="6"/>
  <c r="D59" i="6"/>
  <c r="F59" i="6"/>
  <c r="C60" i="6"/>
  <c r="C61" i="6"/>
  <c r="C62" i="6"/>
  <c r="C63" i="6"/>
  <c r="C64" i="6"/>
  <c r="C66" i="6"/>
  <c r="C67" i="6"/>
  <c r="C68" i="6"/>
  <c r="C70" i="6"/>
  <c r="C72" i="6"/>
  <c r="C74" i="6"/>
  <c r="C75" i="6"/>
  <c r="C76" i="6"/>
  <c r="K61" i="5"/>
  <c r="L61" i="5"/>
  <c r="I50" i="5"/>
  <c r="J50" i="5"/>
  <c r="K50" i="5"/>
  <c r="L50" i="5"/>
  <c r="M50" i="5" s="1"/>
  <c r="F50" i="6" s="1"/>
  <c r="I49" i="5"/>
  <c r="E50" i="5"/>
  <c r="F50" i="5"/>
  <c r="G50" i="5"/>
  <c r="H50" i="5" s="1"/>
  <c r="D50" i="6" s="1"/>
  <c r="D50" i="5"/>
  <c r="D49" i="5"/>
  <c r="I38" i="5"/>
  <c r="J38" i="5"/>
  <c r="K38" i="5"/>
  <c r="L38" i="5"/>
  <c r="M38" i="5" s="1"/>
  <c r="F38" i="6" s="1"/>
  <c r="E38" i="5"/>
  <c r="F38" i="5"/>
  <c r="G38" i="5"/>
  <c r="H38" i="5" s="1"/>
  <c r="D38" i="6" s="1"/>
  <c r="D38" i="5"/>
  <c r="E212" i="4"/>
  <c r="E214" i="4" s="1"/>
  <c r="E217" i="4" s="1"/>
  <c r="E219" i="4" s="1"/>
  <c r="E94" i="4"/>
  <c r="E93" i="4"/>
  <c r="E92" i="4"/>
  <c r="F285" i="4"/>
  <c r="F287" i="4" s="1"/>
  <c r="G285" i="4"/>
  <c r="H285" i="4"/>
  <c r="I285" i="4"/>
  <c r="I287" i="4" s="1"/>
  <c r="J285" i="4"/>
  <c r="J287" i="4" s="1"/>
  <c r="K285" i="4"/>
  <c r="K287" i="4" s="1"/>
  <c r="L285" i="4"/>
  <c r="L287" i="4" s="1"/>
  <c r="M285" i="4"/>
  <c r="M287" i="4" s="1"/>
  <c r="N285" i="4"/>
  <c r="O285" i="4"/>
  <c r="O287" i="4" s="1"/>
  <c r="P285" i="4"/>
  <c r="G49" i="5" s="1"/>
  <c r="H49" i="5" s="1"/>
  <c r="D49" i="6" s="1"/>
  <c r="Q285" i="4"/>
  <c r="Q287" i="4" s="1"/>
  <c r="R285" i="4"/>
  <c r="S285" i="4"/>
  <c r="S287" i="4" s="1"/>
  <c r="T285" i="4"/>
  <c r="T287" i="4" s="1"/>
  <c r="U285" i="4"/>
  <c r="U287" i="4" s="1"/>
  <c r="V285" i="4"/>
  <c r="V287" i="4" s="1"/>
  <c r="W285" i="4"/>
  <c r="X285" i="4"/>
  <c r="Y285" i="4"/>
  <c r="Y287" i="4" s="1"/>
  <c r="Z285" i="4"/>
  <c r="AA285" i="4"/>
  <c r="AB285" i="4"/>
  <c r="AB287" i="4" s="1"/>
  <c r="G313" i="4"/>
  <c r="H313" i="4"/>
  <c r="I313" i="4"/>
  <c r="J313" i="4"/>
  <c r="K313" i="4"/>
  <c r="F62" i="5" s="1"/>
  <c r="L313" i="4"/>
  <c r="M313" i="4"/>
  <c r="N313" i="4"/>
  <c r="O313" i="4"/>
  <c r="P313" i="4"/>
  <c r="Q313" i="4"/>
  <c r="I62" i="5" s="1"/>
  <c r="R313" i="4"/>
  <c r="S313" i="4"/>
  <c r="T313" i="4"/>
  <c r="U313" i="4"/>
  <c r="V313" i="4"/>
  <c r="W313" i="4"/>
  <c r="X313" i="4"/>
  <c r="Y313" i="4"/>
  <c r="Z313" i="4"/>
  <c r="AA313" i="4"/>
  <c r="AB313" i="4"/>
  <c r="F313" i="4"/>
  <c r="E313" i="4"/>
  <c r="E285" i="4"/>
  <c r="E287" i="4" s="1"/>
  <c r="C275" i="4"/>
  <c r="E244" i="4"/>
  <c r="E247" i="4" s="1"/>
  <c r="E229" i="4"/>
  <c r="E232" i="4" s="1"/>
  <c r="L212" i="4"/>
  <c r="M212" i="4"/>
  <c r="N212" i="4"/>
  <c r="O212" i="4"/>
  <c r="P212" i="4"/>
  <c r="Q212" i="4"/>
  <c r="R212" i="4"/>
  <c r="S212" i="4"/>
  <c r="T212" i="4"/>
  <c r="U212" i="4"/>
  <c r="V212" i="4"/>
  <c r="W212" i="4"/>
  <c r="X212" i="4"/>
  <c r="Y212" i="4"/>
  <c r="Z212" i="4"/>
  <c r="AA212" i="4"/>
  <c r="AB212" i="4"/>
  <c r="G212" i="4"/>
  <c r="H212" i="4"/>
  <c r="I212" i="4"/>
  <c r="J212" i="4"/>
  <c r="K212" i="4"/>
  <c r="F212" i="4"/>
  <c r="J62" i="5" l="1"/>
  <c r="G62" i="5"/>
  <c r="E62" i="5"/>
  <c r="D62" i="5"/>
  <c r="H62" i="5" s="1"/>
  <c r="D62" i="6" s="1"/>
  <c r="K62" i="5"/>
  <c r="L62" i="5"/>
  <c r="M62" i="5" s="1"/>
  <c r="F62" i="6" s="1"/>
  <c r="E49" i="5"/>
  <c r="L49" i="5"/>
  <c r="M49" i="5" s="1"/>
  <c r="F49" i="6" s="1"/>
  <c r="F49" i="5"/>
  <c r="J49" i="5"/>
  <c r="K49" i="5"/>
  <c r="B8" i="7"/>
  <c r="D8" i="7" s="1"/>
  <c r="E194" i="4"/>
  <c r="E195" i="4" s="1"/>
  <c r="E317" i="4"/>
  <c r="E318" i="4"/>
  <c r="X321" i="4"/>
  <c r="X323" i="4" s="1"/>
  <c r="P321" i="4"/>
  <c r="P323" i="4" s="1"/>
  <c r="H321" i="4"/>
  <c r="E321" i="4"/>
  <c r="P287" i="4"/>
  <c r="N321" i="4"/>
  <c r="H287" i="4"/>
  <c r="Z321" i="4"/>
  <c r="R321" i="4"/>
  <c r="R323" i="4" s="1"/>
  <c r="J321" i="4"/>
  <c r="J323" i="4" s="1"/>
  <c r="N287" i="4"/>
  <c r="Z287" i="4"/>
  <c r="Q321" i="4"/>
  <c r="X287" i="4"/>
  <c r="R287" i="4"/>
  <c r="W321" i="4"/>
  <c r="O321" i="4"/>
  <c r="O323" i="4" s="1"/>
  <c r="G321" i="4"/>
  <c r="G323" i="4" s="1"/>
  <c r="F321" i="4"/>
  <c r="F323" i="4" s="1"/>
  <c r="U321" i="4"/>
  <c r="U323" i="4" s="1"/>
  <c r="M321" i="4"/>
  <c r="M323" i="4" s="1"/>
  <c r="G287" i="4"/>
  <c r="AB321" i="4"/>
  <c r="AB323" i="4" s="1"/>
  <c r="T321" i="4"/>
  <c r="L321" i="4"/>
  <c r="L323" i="4" s="1"/>
  <c r="AA321" i="4"/>
  <c r="AA323" i="4" s="1"/>
  <c r="S321" i="4"/>
  <c r="S323" i="4" s="1"/>
  <c r="K321" i="4"/>
  <c r="W287" i="4"/>
  <c r="V321" i="4"/>
  <c r="V323" i="4" s="1"/>
  <c r="Y321" i="4"/>
  <c r="Y323" i="4" s="1"/>
  <c r="I321" i="4"/>
  <c r="I323" i="4" s="1"/>
  <c r="AA287" i="4"/>
  <c r="F241" i="4"/>
  <c r="E249" i="4"/>
  <c r="F246" i="4" s="1"/>
  <c r="F226" i="4"/>
  <c r="F229" i="4" s="1"/>
  <c r="E234" i="4"/>
  <c r="F231" i="4" s="1"/>
  <c r="T323" i="4" l="1"/>
  <c r="J70" i="5"/>
  <c r="J72" i="5" s="1"/>
  <c r="Z323" i="4"/>
  <c r="L70" i="5"/>
  <c r="L72" i="5" s="1"/>
  <c r="N323" i="4"/>
  <c r="G70" i="5"/>
  <c r="G72" i="5" s="1"/>
  <c r="Q323" i="4"/>
  <c r="I70" i="5"/>
  <c r="K323" i="4"/>
  <c r="F70" i="5"/>
  <c r="F72" i="5" s="1"/>
  <c r="E323" i="4"/>
  <c r="D70" i="5"/>
  <c r="H323" i="4"/>
  <c r="E70" i="5"/>
  <c r="E72" i="5" s="1"/>
  <c r="W323" i="4"/>
  <c r="K70" i="5"/>
  <c r="K72" i="5" s="1"/>
  <c r="E309" i="4"/>
  <c r="F318" i="4"/>
  <c r="F232" i="4"/>
  <c r="F234" i="4" s="1"/>
  <c r="F236" i="4" s="1"/>
  <c r="G226" i="4"/>
  <c r="G229" i="4" s="1"/>
  <c r="F244" i="4"/>
  <c r="G241" i="4" s="1"/>
  <c r="G244" i="4" s="1"/>
  <c r="E251" i="4"/>
  <c r="E236" i="4"/>
  <c r="D72" i="5" l="1"/>
  <c r="H70" i="5"/>
  <c r="I72" i="5"/>
  <c r="M70" i="5"/>
  <c r="G247" i="4"/>
  <c r="F247" i="4"/>
  <c r="F249" i="4" s="1"/>
  <c r="G246" i="4" s="1"/>
  <c r="G232" i="4"/>
  <c r="G318" i="4"/>
  <c r="D67" i="5" s="1"/>
  <c r="H241" i="4"/>
  <c r="H244" i="4" s="1"/>
  <c r="G231" i="4"/>
  <c r="H226" i="4"/>
  <c r="H229" i="4" s="1"/>
  <c r="H318" i="4" s="1"/>
  <c r="M72" i="5" l="1"/>
  <c r="F72" i="6" s="1"/>
  <c r="F70" i="6"/>
  <c r="H72" i="5"/>
  <c r="D72" i="6" s="1"/>
  <c r="D70" i="6"/>
  <c r="G234" i="4"/>
  <c r="G236" i="4" s="1"/>
  <c r="D34" i="5" s="1"/>
  <c r="G249" i="4"/>
  <c r="G251" i="4" s="1"/>
  <c r="H247" i="4"/>
  <c r="H232" i="4"/>
  <c r="F251" i="4"/>
  <c r="I241" i="4"/>
  <c r="I244" i="4" s="1"/>
  <c r="I226" i="4"/>
  <c r="I229" i="4" s="1"/>
  <c r="H231" i="4" l="1"/>
  <c r="H234" i="4" s="1"/>
  <c r="I231" i="4" s="1"/>
  <c r="H246" i="4"/>
  <c r="H249" i="4" s="1"/>
  <c r="I246" i="4" s="1"/>
  <c r="I232" i="4"/>
  <c r="I318" i="4"/>
  <c r="I247" i="4"/>
  <c r="J241" i="4"/>
  <c r="J244" i="4" s="1"/>
  <c r="J226" i="4"/>
  <c r="J229" i="4" s="1"/>
  <c r="I234" i="4" l="1"/>
  <c r="I236" i="4" s="1"/>
  <c r="J232" i="4"/>
  <c r="J247" i="4"/>
  <c r="J318" i="4"/>
  <c r="E67" i="5" s="1"/>
  <c r="I249" i="4"/>
  <c r="I251" i="4" s="1"/>
  <c r="H251" i="4"/>
  <c r="K241" i="4"/>
  <c r="K244" i="4" s="1"/>
  <c r="H236" i="4"/>
  <c r="K226" i="4"/>
  <c r="K229" i="4" s="1"/>
  <c r="K318" i="4" s="1"/>
  <c r="J231" i="4" l="1"/>
  <c r="J234" i="4" s="1"/>
  <c r="K247" i="4"/>
  <c r="J246" i="4"/>
  <c r="J249" i="4" s="1"/>
  <c r="K246" i="4" s="1"/>
  <c r="K232" i="4"/>
  <c r="L241" i="4"/>
  <c r="L244" i="4" s="1"/>
  <c r="L226" i="4"/>
  <c r="L229" i="4" s="1"/>
  <c r="L318" i="4" s="1"/>
  <c r="L232" i="4" l="1"/>
  <c r="L247" i="4"/>
  <c r="J251" i="4"/>
  <c r="K249" i="4"/>
  <c r="L246" i="4" s="1"/>
  <c r="M241" i="4"/>
  <c r="M244" i="4" s="1"/>
  <c r="K231" i="4"/>
  <c r="K234" i="4" s="1"/>
  <c r="J236" i="4"/>
  <c r="E34" i="5" s="1"/>
  <c r="M226" i="4"/>
  <c r="M229" i="4" s="1"/>
  <c r="L249" i="4" l="1"/>
  <c r="M246" i="4" s="1"/>
  <c r="M232" i="4"/>
  <c r="M247" i="4"/>
  <c r="M318" i="4"/>
  <c r="F67" i="5" s="1"/>
  <c r="K251" i="4"/>
  <c r="N241" i="4"/>
  <c r="N244" i="4" s="1"/>
  <c r="N226" i="4"/>
  <c r="N229" i="4" s="1"/>
  <c r="L231" i="4"/>
  <c r="L234" i="4" s="1"/>
  <c r="K236" i="4"/>
  <c r="L251" i="4" l="1"/>
  <c r="M249" i="4"/>
  <c r="N246" i="4" s="1"/>
  <c r="N232" i="4"/>
  <c r="N247" i="4"/>
  <c r="N318" i="4"/>
  <c r="O241" i="4"/>
  <c r="O244" i="4" s="1"/>
  <c r="M231" i="4"/>
  <c r="M234" i="4" s="1"/>
  <c r="L236" i="4"/>
  <c r="O226" i="4"/>
  <c r="O229" i="4" s="1"/>
  <c r="M251" i="4" l="1"/>
  <c r="N249" i="4"/>
  <c r="O246" i="4" s="1"/>
  <c r="O232" i="4"/>
  <c r="O318" i="4"/>
  <c r="O247" i="4"/>
  <c r="P241" i="4"/>
  <c r="P244" i="4" s="1"/>
  <c r="P226" i="4"/>
  <c r="P229" i="4" s="1"/>
  <c r="N231" i="4"/>
  <c r="N234" i="4" s="1"/>
  <c r="M236" i="4"/>
  <c r="F34" i="5" s="1"/>
  <c r="N251" i="4" l="1"/>
  <c r="O249" i="4"/>
  <c r="P246" i="4" s="1"/>
  <c r="P232" i="4"/>
  <c r="P247" i="4"/>
  <c r="P318" i="4"/>
  <c r="G67" i="5" s="1"/>
  <c r="H67" i="5" s="1"/>
  <c r="D67" i="6" s="1"/>
  <c r="Q241" i="4"/>
  <c r="Q244" i="4" s="1"/>
  <c r="O231" i="4"/>
  <c r="O234" i="4" s="1"/>
  <c r="N236" i="4"/>
  <c r="Q226" i="4"/>
  <c r="Q229" i="4" s="1"/>
  <c r="O251" i="4" l="1"/>
  <c r="P249" i="4"/>
  <c r="Q246" i="4" s="1"/>
  <c r="Q247" i="4"/>
  <c r="Q232" i="4"/>
  <c r="Q318" i="4"/>
  <c r="R241" i="4"/>
  <c r="R244" i="4" s="1"/>
  <c r="R226" i="4"/>
  <c r="R229" i="4" s="1"/>
  <c r="R318" i="4" s="1"/>
  <c r="P231" i="4"/>
  <c r="P234" i="4" s="1"/>
  <c r="O236" i="4"/>
  <c r="P251" i="4" l="1"/>
  <c r="R232" i="4"/>
  <c r="R247" i="4"/>
  <c r="Q249" i="4"/>
  <c r="R246" i="4" s="1"/>
  <c r="S241" i="4"/>
  <c r="S244" i="4" s="1"/>
  <c r="Q231" i="4"/>
  <c r="Q234" i="4" s="1"/>
  <c r="P236" i="4"/>
  <c r="G34" i="5" s="1"/>
  <c r="H34" i="5" s="1"/>
  <c r="D34" i="6" s="1"/>
  <c r="S226" i="4"/>
  <c r="S229" i="4" s="1"/>
  <c r="R249" i="4" l="1"/>
  <c r="S246" i="4" s="1"/>
  <c r="S232" i="4"/>
  <c r="S318" i="4"/>
  <c r="I67" i="5" s="1"/>
  <c r="S247" i="4"/>
  <c r="Q251" i="4"/>
  <c r="T241" i="4"/>
  <c r="T244" i="4" s="1"/>
  <c r="R231" i="4"/>
  <c r="R234" i="4" s="1"/>
  <c r="Q236" i="4"/>
  <c r="T226" i="4"/>
  <c r="T229" i="4" s="1"/>
  <c r="R251" i="4" l="1"/>
  <c r="T247" i="4"/>
  <c r="T232" i="4"/>
  <c r="T318" i="4"/>
  <c r="U241" i="4"/>
  <c r="U244" i="4" s="1"/>
  <c r="S249" i="4"/>
  <c r="U226" i="4"/>
  <c r="U229" i="4" s="1"/>
  <c r="U318" i="4" s="1"/>
  <c r="S231" i="4"/>
  <c r="S234" i="4" s="1"/>
  <c r="R236" i="4"/>
  <c r="U247" i="4" l="1"/>
  <c r="U232" i="4"/>
  <c r="V241" i="4"/>
  <c r="V244" i="4" s="1"/>
  <c r="T246" i="4"/>
  <c r="T249" i="4" s="1"/>
  <c r="S251" i="4"/>
  <c r="T231" i="4"/>
  <c r="T234" i="4" s="1"/>
  <c r="S236" i="4"/>
  <c r="I34" i="5" s="1"/>
  <c r="V226" i="4"/>
  <c r="V229" i="4" s="1"/>
  <c r="V232" i="4" l="1"/>
  <c r="V318" i="4"/>
  <c r="J67" i="5" s="1"/>
  <c r="V247" i="4"/>
  <c r="W241" i="4"/>
  <c r="W244" i="4" s="1"/>
  <c r="U246" i="4"/>
  <c r="U249" i="4" s="1"/>
  <c r="T251" i="4"/>
  <c r="W226" i="4"/>
  <c r="W229" i="4" s="1"/>
  <c r="U231" i="4"/>
  <c r="U234" i="4" s="1"/>
  <c r="T236" i="4"/>
  <c r="W232" i="4" l="1"/>
  <c r="W318" i="4"/>
  <c r="W247" i="4"/>
  <c r="V246" i="4"/>
  <c r="V249" i="4" s="1"/>
  <c r="U251" i="4"/>
  <c r="X241" i="4"/>
  <c r="X244" i="4" s="1"/>
  <c r="V231" i="4"/>
  <c r="V234" i="4" s="1"/>
  <c r="U236" i="4"/>
  <c r="X226" i="4"/>
  <c r="X229" i="4" s="1"/>
  <c r="X232" i="4" l="1"/>
  <c r="X247" i="4"/>
  <c r="X318" i="4"/>
  <c r="Y241" i="4"/>
  <c r="Y244" i="4" s="1"/>
  <c r="W246" i="4"/>
  <c r="W249" i="4" s="1"/>
  <c r="V251" i="4"/>
  <c r="Y226" i="4"/>
  <c r="Y229" i="4" s="1"/>
  <c r="W231" i="4"/>
  <c r="W234" i="4" s="1"/>
  <c r="V236" i="4"/>
  <c r="J34" i="5" s="1"/>
  <c r="Y232" i="4" l="1"/>
  <c r="Y247" i="4"/>
  <c r="Y318" i="4"/>
  <c r="K67" i="5" s="1"/>
  <c r="X246" i="4"/>
  <c r="X249" i="4" s="1"/>
  <c r="W251" i="4"/>
  <c r="Z241" i="4"/>
  <c r="Z244" i="4" s="1"/>
  <c r="X231" i="4"/>
  <c r="X234" i="4" s="1"/>
  <c r="W236" i="4"/>
  <c r="Z226" i="4"/>
  <c r="Z229" i="4" s="1"/>
  <c r="Z247" i="4" l="1"/>
  <c r="Z232" i="4"/>
  <c r="Z318" i="4"/>
  <c r="AA241" i="4"/>
  <c r="AA244" i="4" s="1"/>
  <c r="Y246" i="4"/>
  <c r="Y249" i="4" s="1"/>
  <c r="X251" i="4"/>
  <c r="AA226" i="4"/>
  <c r="AA229" i="4" s="1"/>
  <c r="AA318" i="4" s="1"/>
  <c r="Y231" i="4"/>
  <c r="Y234" i="4" s="1"/>
  <c r="X236" i="4"/>
  <c r="AA232" i="4" l="1"/>
  <c r="AA247" i="4"/>
  <c r="Z246" i="4"/>
  <c r="Z249" i="4" s="1"/>
  <c r="Y251" i="4"/>
  <c r="AB241" i="4"/>
  <c r="AB244" i="4" s="1"/>
  <c r="AB247" i="4" s="1"/>
  <c r="Z231" i="4"/>
  <c r="Z234" i="4" s="1"/>
  <c r="Y236" i="4"/>
  <c r="K34" i="5" s="1"/>
  <c r="AB226" i="4"/>
  <c r="AB229" i="4" s="1"/>
  <c r="AB232" i="4" s="1"/>
  <c r="AB318" i="4" l="1"/>
  <c r="L67" i="5" s="1"/>
  <c r="M67" i="5" s="1"/>
  <c r="F67" i="6" s="1"/>
  <c r="AA246" i="4"/>
  <c r="AA249" i="4" s="1"/>
  <c r="Z251" i="4"/>
  <c r="AA231" i="4"/>
  <c r="AA234" i="4" s="1"/>
  <c r="Z236" i="4"/>
  <c r="AB246" i="4" l="1"/>
  <c r="AB249" i="4" s="1"/>
  <c r="AB251" i="4" s="1"/>
  <c r="AA251" i="4"/>
  <c r="AB231" i="4"/>
  <c r="AB234" i="4" s="1"/>
  <c r="AB236" i="4" s="1"/>
  <c r="L34" i="5" s="1"/>
  <c r="M34" i="5" s="1"/>
  <c r="F34" i="6" s="1"/>
  <c r="AA236" i="4"/>
  <c r="AB181" i="4" l="1"/>
  <c r="AA181" i="4"/>
  <c r="Z181" i="4"/>
  <c r="Y181" i="4"/>
  <c r="X181" i="4"/>
  <c r="W181" i="4"/>
  <c r="V181" i="4"/>
  <c r="U181" i="4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AB173" i="4"/>
  <c r="AA173" i="4"/>
  <c r="Z173" i="4"/>
  <c r="Y173" i="4"/>
  <c r="X173" i="4"/>
  <c r="W173" i="4"/>
  <c r="W176" i="4" s="1"/>
  <c r="V173" i="4"/>
  <c r="V176" i="4" s="1"/>
  <c r="V185" i="4" s="1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J153" i="4"/>
  <c r="L153" i="4"/>
  <c r="R153" i="4"/>
  <c r="T153" i="4"/>
  <c r="Z153" i="4"/>
  <c r="AB153" i="4"/>
  <c r="E153" i="4"/>
  <c r="F153" i="4"/>
  <c r="G153" i="4"/>
  <c r="H153" i="4"/>
  <c r="I153" i="4"/>
  <c r="K153" i="4"/>
  <c r="M153" i="4"/>
  <c r="N153" i="4"/>
  <c r="O153" i="4"/>
  <c r="P153" i="4"/>
  <c r="Q153" i="4"/>
  <c r="S153" i="4"/>
  <c r="U153" i="4"/>
  <c r="V153" i="4"/>
  <c r="W153" i="4"/>
  <c r="X153" i="4"/>
  <c r="Y153" i="4"/>
  <c r="AA153" i="4"/>
  <c r="AB147" i="4"/>
  <c r="AA147" i="4"/>
  <c r="Z147" i="4"/>
  <c r="Y147" i="4"/>
  <c r="X147" i="4"/>
  <c r="W147" i="4"/>
  <c r="V147" i="4"/>
  <c r="U147" i="4"/>
  <c r="T147" i="4"/>
  <c r="S147" i="4"/>
  <c r="R147" i="4"/>
  <c r="Q147" i="4"/>
  <c r="P147" i="4"/>
  <c r="O147" i="4"/>
  <c r="N147" i="4"/>
  <c r="M147" i="4"/>
  <c r="L147" i="4"/>
  <c r="K147" i="4"/>
  <c r="J147" i="4"/>
  <c r="I147" i="4"/>
  <c r="H147" i="4"/>
  <c r="G147" i="4"/>
  <c r="F147" i="4"/>
  <c r="E147" i="4"/>
  <c r="AB146" i="4"/>
  <c r="AA146" i="4"/>
  <c r="Z146" i="4"/>
  <c r="Y146" i="4"/>
  <c r="X146" i="4"/>
  <c r="W146" i="4"/>
  <c r="V146" i="4"/>
  <c r="U146" i="4"/>
  <c r="T146" i="4"/>
  <c r="S146" i="4"/>
  <c r="R146" i="4"/>
  <c r="Q146" i="4"/>
  <c r="P146" i="4"/>
  <c r="O146" i="4"/>
  <c r="N146" i="4"/>
  <c r="M146" i="4"/>
  <c r="L146" i="4"/>
  <c r="K146" i="4"/>
  <c r="J146" i="4"/>
  <c r="I146" i="4"/>
  <c r="H146" i="4"/>
  <c r="G146" i="4"/>
  <c r="F146" i="4"/>
  <c r="E146" i="4"/>
  <c r="AB145" i="4"/>
  <c r="AA145" i="4"/>
  <c r="AA148" i="4" s="1"/>
  <c r="Z145" i="4"/>
  <c r="Z148" i="4" s="1"/>
  <c r="Y145" i="4"/>
  <c r="Y148" i="4" s="1"/>
  <c r="X145" i="4"/>
  <c r="X148" i="4" s="1"/>
  <c r="W145" i="4"/>
  <c r="V145" i="4"/>
  <c r="V148" i="4" s="1"/>
  <c r="U145" i="4"/>
  <c r="U148" i="4" s="1"/>
  <c r="T145" i="4"/>
  <c r="S145" i="4"/>
  <c r="S148" i="4" s="1"/>
  <c r="R145" i="4"/>
  <c r="R148" i="4" s="1"/>
  <c r="Q145" i="4"/>
  <c r="Q148" i="4" s="1"/>
  <c r="P145" i="4"/>
  <c r="O145" i="4"/>
  <c r="N145" i="4"/>
  <c r="N148" i="4" s="1"/>
  <c r="M145" i="4"/>
  <c r="M148" i="4" s="1"/>
  <c r="L145" i="4"/>
  <c r="K145" i="4"/>
  <c r="K148" i="4" s="1"/>
  <c r="J145" i="4"/>
  <c r="J148" i="4" s="1"/>
  <c r="I145" i="4"/>
  <c r="I148" i="4" s="1"/>
  <c r="H145" i="4"/>
  <c r="H148" i="4" s="1"/>
  <c r="G145" i="4"/>
  <c r="G148" i="4" s="1"/>
  <c r="F145" i="4"/>
  <c r="F148" i="4" s="1"/>
  <c r="E145" i="4"/>
  <c r="E148" i="4" s="1"/>
  <c r="AB121" i="4"/>
  <c r="AA121" i="4"/>
  <c r="Z121" i="4"/>
  <c r="Y121" i="4"/>
  <c r="X121" i="4"/>
  <c r="W121" i="4"/>
  <c r="V121" i="4"/>
  <c r="U121" i="4"/>
  <c r="T121" i="4"/>
  <c r="S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AB120" i="4"/>
  <c r="AA120" i="4"/>
  <c r="Z120" i="4"/>
  <c r="Y120" i="4"/>
  <c r="X120" i="4"/>
  <c r="W120" i="4"/>
  <c r="V120" i="4"/>
  <c r="U120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AB119" i="4"/>
  <c r="AA119" i="4"/>
  <c r="Z119" i="4"/>
  <c r="Y119" i="4"/>
  <c r="X119" i="4"/>
  <c r="X122" i="4" s="1"/>
  <c r="W119" i="4"/>
  <c r="V119" i="4"/>
  <c r="U119" i="4"/>
  <c r="U122" i="4" s="1"/>
  <c r="T119" i="4"/>
  <c r="T122" i="4" s="1"/>
  <c r="S119" i="4"/>
  <c r="S122" i="4" s="1"/>
  <c r="R119" i="4"/>
  <c r="Q119" i="4"/>
  <c r="Q122" i="4" s="1"/>
  <c r="P119" i="4"/>
  <c r="O119" i="4"/>
  <c r="N119" i="4"/>
  <c r="N122" i="4" s="1"/>
  <c r="M119" i="4"/>
  <c r="M122" i="4" s="1"/>
  <c r="L119" i="4"/>
  <c r="L122" i="4" s="1"/>
  <c r="K119" i="4"/>
  <c r="J119" i="4"/>
  <c r="I119" i="4"/>
  <c r="I122" i="4" s="1"/>
  <c r="H119" i="4"/>
  <c r="H122" i="4" s="1"/>
  <c r="G119" i="4"/>
  <c r="F119" i="4"/>
  <c r="E119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E100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F93" i="4"/>
  <c r="G93" i="4"/>
  <c r="H93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AA93" i="4"/>
  <c r="AB93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Z92" i="4"/>
  <c r="AA92" i="4"/>
  <c r="AB92" i="4"/>
  <c r="E95" i="4"/>
  <c r="W122" i="4" l="1"/>
  <c r="L95" i="4"/>
  <c r="O122" i="4"/>
  <c r="AB95" i="4"/>
  <c r="J122" i="4"/>
  <c r="O148" i="4"/>
  <c r="O157" i="4" s="1"/>
  <c r="G122" i="4"/>
  <c r="F122" i="4"/>
  <c r="E122" i="4"/>
  <c r="L104" i="4"/>
  <c r="B9" i="7"/>
  <c r="V95" i="4"/>
  <c r="V104" i="4" s="1"/>
  <c r="W95" i="4"/>
  <c r="W104" i="4" s="1"/>
  <c r="K20" i="5" s="1"/>
  <c r="O95" i="4"/>
  <c r="O104" i="4" s="1"/>
  <c r="Q95" i="4"/>
  <c r="Q104" i="4" s="1"/>
  <c r="X95" i="4"/>
  <c r="X104" i="4" s="1"/>
  <c r="P95" i="4"/>
  <c r="P104" i="4" s="1"/>
  <c r="E104" i="4"/>
  <c r="N95" i="4"/>
  <c r="N104" i="4" s="1"/>
  <c r="AA95" i="4"/>
  <c r="AA104" i="4" s="1"/>
  <c r="S95" i="4"/>
  <c r="S104" i="4" s="1"/>
  <c r="Z95" i="4"/>
  <c r="Z104" i="4" s="1"/>
  <c r="R95" i="4"/>
  <c r="R104" i="4" s="1"/>
  <c r="J95" i="4"/>
  <c r="J104" i="4" s="1"/>
  <c r="P148" i="4"/>
  <c r="P157" i="4" s="1"/>
  <c r="I95" i="4"/>
  <c r="I104" i="4" s="1"/>
  <c r="H95" i="4"/>
  <c r="H104" i="4" s="1"/>
  <c r="G95" i="4"/>
  <c r="G104" i="4" s="1"/>
  <c r="K95" i="4"/>
  <c r="K104" i="4" s="1"/>
  <c r="F95" i="4"/>
  <c r="F104" i="4" s="1"/>
  <c r="E319" i="4"/>
  <c r="Z122" i="4"/>
  <c r="R122" i="4"/>
  <c r="L148" i="4"/>
  <c r="L157" i="4" s="1"/>
  <c r="AB148" i="4"/>
  <c r="AB157" i="4" s="1"/>
  <c r="Y122" i="4"/>
  <c r="F211" i="4"/>
  <c r="F214" i="4" s="1"/>
  <c r="F317" i="4" s="1"/>
  <c r="AB104" i="4"/>
  <c r="AA122" i="4"/>
  <c r="E157" i="4"/>
  <c r="T95" i="4"/>
  <c r="T104" i="4" s="1"/>
  <c r="Y95" i="4"/>
  <c r="Y104" i="4" s="1"/>
  <c r="I176" i="4"/>
  <c r="I185" i="4" s="1"/>
  <c r="Q176" i="4"/>
  <c r="Q185" i="4" s="1"/>
  <c r="Y176" i="4"/>
  <c r="Y185" i="4" s="1"/>
  <c r="L176" i="4"/>
  <c r="L185" i="4" s="1"/>
  <c r="T176" i="4"/>
  <c r="T185" i="4" s="1"/>
  <c r="AB176" i="4"/>
  <c r="AB185" i="4" s="1"/>
  <c r="M176" i="4"/>
  <c r="M185" i="4" s="1"/>
  <c r="X176" i="4"/>
  <c r="X185" i="4" s="1"/>
  <c r="U176" i="4"/>
  <c r="U185" i="4" s="1"/>
  <c r="G176" i="4"/>
  <c r="G185" i="4" s="1"/>
  <c r="O176" i="4"/>
  <c r="O185" i="4" s="1"/>
  <c r="H176" i="4"/>
  <c r="H185" i="4" s="1"/>
  <c r="P176" i="4"/>
  <c r="P185" i="4" s="1"/>
  <c r="F176" i="4"/>
  <c r="F185" i="4" s="1"/>
  <c r="N176" i="4"/>
  <c r="N185" i="4" s="1"/>
  <c r="E176" i="4"/>
  <c r="E185" i="4" s="1"/>
  <c r="D23" i="5" s="1"/>
  <c r="W185" i="4"/>
  <c r="J176" i="4"/>
  <c r="J185" i="4" s="1"/>
  <c r="R176" i="4"/>
  <c r="R185" i="4" s="1"/>
  <c r="Z176" i="4"/>
  <c r="Z185" i="4" s="1"/>
  <c r="K176" i="4"/>
  <c r="K185" i="4" s="1"/>
  <c r="S176" i="4"/>
  <c r="S185" i="4" s="1"/>
  <c r="AA176" i="4"/>
  <c r="AA185" i="4" s="1"/>
  <c r="T148" i="4"/>
  <c r="T157" i="4" s="1"/>
  <c r="W148" i="4"/>
  <c r="W157" i="4" s="1"/>
  <c r="Y157" i="4"/>
  <c r="R157" i="4"/>
  <c r="S157" i="4"/>
  <c r="U157" i="4"/>
  <c r="F157" i="4"/>
  <c r="N157" i="4"/>
  <c r="V157" i="4"/>
  <c r="Q157" i="4"/>
  <c r="Z157" i="4"/>
  <c r="AA157" i="4"/>
  <c r="M157" i="4"/>
  <c r="G157" i="4"/>
  <c r="I157" i="4"/>
  <c r="J157" i="4"/>
  <c r="K157" i="4"/>
  <c r="H157" i="4"/>
  <c r="X157" i="4"/>
  <c r="U95" i="4"/>
  <c r="U104" i="4" s="1"/>
  <c r="M95" i="4"/>
  <c r="M104" i="4" s="1"/>
  <c r="P122" i="4"/>
  <c r="V122" i="4"/>
  <c r="AB122" i="4"/>
  <c r="K122" i="4"/>
  <c r="K22" i="5" l="1"/>
  <c r="G23" i="5"/>
  <c r="I22" i="5"/>
  <c r="J23" i="5"/>
  <c r="F22" i="5"/>
  <c r="G22" i="5"/>
  <c r="J20" i="5"/>
  <c r="E20" i="5"/>
  <c r="D22" i="5"/>
  <c r="F23" i="5"/>
  <c r="I20" i="5"/>
  <c r="L23" i="5"/>
  <c r="E23" i="5"/>
  <c r="H23" i="5" s="1"/>
  <c r="D23" i="6" s="1"/>
  <c r="L20" i="5"/>
  <c r="F319" i="4"/>
  <c r="F20" i="5"/>
  <c r="E22" i="5"/>
  <c r="L22" i="5"/>
  <c r="I23" i="5"/>
  <c r="K23" i="5"/>
  <c r="G20" i="5"/>
  <c r="B5" i="7"/>
  <c r="J22" i="5"/>
  <c r="D20" i="5"/>
  <c r="D9" i="7"/>
  <c r="F217" i="4"/>
  <c r="F194" i="4" s="1"/>
  <c r="E221" i="4"/>
  <c r="E253" i="4" s="1"/>
  <c r="F216" i="4"/>
  <c r="G211" i="4"/>
  <c r="G214" i="4" s="1"/>
  <c r="M22" i="5" l="1"/>
  <c r="F22" i="6" s="1"/>
  <c r="M23" i="5"/>
  <c r="F23" i="6" s="1"/>
  <c r="H20" i="5"/>
  <c r="D20" i="6" s="1"/>
  <c r="D5" i="7"/>
  <c r="M20" i="5"/>
  <c r="F20" i="6" s="1"/>
  <c r="H22" i="5"/>
  <c r="D22" i="6" s="1"/>
  <c r="F219" i="4"/>
  <c r="F195" i="4" s="1"/>
  <c r="G217" i="4"/>
  <c r="G194" i="4" s="1"/>
  <c r="G317" i="4"/>
  <c r="H211" i="4"/>
  <c r="H214" i="4" s="1"/>
  <c r="G319" i="4" l="1"/>
  <c r="D68" i="5" s="1"/>
  <c r="D66" i="5"/>
  <c r="G216" i="4"/>
  <c r="G219" i="4" s="1"/>
  <c r="G195" i="4" s="1"/>
  <c r="F221" i="4"/>
  <c r="F253" i="4" s="1"/>
  <c r="F309" i="4"/>
  <c r="H217" i="4"/>
  <c r="H194" i="4" s="1"/>
  <c r="H317" i="4"/>
  <c r="I211" i="4"/>
  <c r="D24" i="5" l="1"/>
  <c r="H319" i="4"/>
  <c r="G221" i="4"/>
  <c r="H216" i="4"/>
  <c r="H219" i="4" s="1"/>
  <c r="H195" i="4" s="1"/>
  <c r="G309" i="4"/>
  <c r="D61" i="5" s="1"/>
  <c r="I214" i="4"/>
  <c r="D33" i="5" l="1"/>
  <c r="D35" i="5" s="1"/>
  <c r="G253" i="4"/>
  <c r="H221" i="4"/>
  <c r="H253" i="4" s="1"/>
  <c r="I216" i="4"/>
  <c r="H309" i="4"/>
  <c r="I317" i="4"/>
  <c r="J211" i="4"/>
  <c r="J214" i="4" s="1"/>
  <c r="J317" i="4" s="1"/>
  <c r="J319" i="4" s="1"/>
  <c r="I217" i="4"/>
  <c r="I194" i="4" s="1"/>
  <c r="I319" i="4" l="1"/>
  <c r="E68" i="5" s="1"/>
  <c r="E66" i="5"/>
  <c r="I219" i="4"/>
  <c r="I195" i="4" s="1"/>
  <c r="K211" i="4"/>
  <c r="K214" i="4" s="1"/>
  <c r="K317" i="4" s="1"/>
  <c r="J217" i="4"/>
  <c r="J194" i="4" s="1"/>
  <c r="K319" i="4" l="1"/>
  <c r="J216" i="4"/>
  <c r="J219" i="4" s="1"/>
  <c r="J195" i="4" s="1"/>
  <c r="E24" i="5" s="1"/>
  <c r="I221" i="4"/>
  <c r="I253" i="4" s="1"/>
  <c r="I309" i="4"/>
  <c r="K217" i="4"/>
  <c r="K194" i="4" s="1"/>
  <c r="L211" i="4"/>
  <c r="L214" i="4" s="1"/>
  <c r="L317" i="4" s="1"/>
  <c r="L319" i="4" s="1"/>
  <c r="J309" i="4" l="1"/>
  <c r="J221" i="4"/>
  <c r="K216" i="4"/>
  <c r="K219" i="4" s="1"/>
  <c r="L217" i="4"/>
  <c r="L194" i="4" s="1"/>
  <c r="M211" i="4"/>
  <c r="M214" i="4" s="1"/>
  <c r="J253" i="4" l="1"/>
  <c r="E33" i="5"/>
  <c r="E35" i="5" s="1"/>
  <c r="K195" i="4"/>
  <c r="K309" i="4"/>
  <c r="M317" i="4"/>
  <c r="L216" i="4"/>
  <c r="L219" i="4" s="1"/>
  <c r="K221" i="4"/>
  <c r="K253" i="4" s="1"/>
  <c r="N211" i="4"/>
  <c r="N214" i="4" s="1"/>
  <c r="M217" i="4"/>
  <c r="M194" i="4" s="1"/>
  <c r="M319" i="4" l="1"/>
  <c r="F68" i="5" s="1"/>
  <c r="F66" i="5"/>
  <c r="L195" i="4"/>
  <c r="L309" i="4"/>
  <c r="N317" i="4"/>
  <c r="N217" i="4"/>
  <c r="N194" i="4" s="1"/>
  <c r="O211" i="4"/>
  <c r="O214" i="4" s="1"/>
  <c r="M216" i="4"/>
  <c r="M219" i="4" s="1"/>
  <c r="L221" i="4"/>
  <c r="L253" i="4" s="1"/>
  <c r="N319" i="4" l="1"/>
  <c r="M195" i="4"/>
  <c r="F24" i="5" s="1"/>
  <c r="M309" i="4"/>
  <c r="O317" i="4"/>
  <c r="O319" i="4" s="1"/>
  <c r="N216" i="4"/>
  <c r="N219" i="4" s="1"/>
  <c r="M221" i="4"/>
  <c r="P211" i="4"/>
  <c r="P214" i="4" s="1"/>
  <c r="P317" i="4" s="1"/>
  <c r="P319" i="4" s="1"/>
  <c r="O217" i="4"/>
  <c r="O194" i="4" s="1"/>
  <c r="G66" i="5" l="1"/>
  <c r="H66" i="5" s="1"/>
  <c r="D66" i="6" s="1"/>
  <c r="M253" i="4"/>
  <c r="F33" i="5"/>
  <c r="F35" i="5" s="1"/>
  <c r="G68" i="5"/>
  <c r="N195" i="4"/>
  <c r="N309" i="4"/>
  <c r="P217" i="4"/>
  <c r="P194" i="4" s="1"/>
  <c r="Q211" i="4"/>
  <c r="Q214" i="4" s="1"/>
  <c r="Q317" i="4" s="1"/>
  <c r="O216" i="4"/>
  <c r="O219" i="4" s="1"/>
  <c r="N221" i="4"/>
  <c r="N253" i="4" s="1"/>
  <c r="H68" i="5" l="1"/>
  <c r="D68" i="6" s="1"/>
  <c r="Q319" i="4"/>
  <c r="O195" i="4"/>
  <c r="O309" i="4"/>
  <c r="R211" i="4"/>
  <c r="R214" i="4" s="1"/>
  <c r="R317" i="4" s="1"/>
  <c r="R319" i="4" s="1"/>
  <c r="Q217" i="4"/>
  <c r="Q194" i="4" s="1"/>
  <c r="P216" i="4"/>
  <c r="P219" i="4" s="1"/>
  <c r="O221" i="4"/>
  <c r="O253" i="4" s="1"/>
  <c r="G24" i="5" l="1"/>
  <c r="H24" i="5" s="1"/>
  <c r="D24" i="6" s="1"/>
  <c r="P195" i="4"/>
  <c r="P309" i="4"/>
  <c r="P221" i="4"/>
  <c r="Q216" i="4"/>
  <c r="Q219" i="4" s="1"/>
  <c r="R217" i="4"/>
  <c r="R194" i="4" s="1"/>
  <c r="S211" i="4"/>
  <c r="S214" i="4" s="1"/>
  <c r="P253" i="4" l="1"/>
  <c r="G33" i="5"/>
  <c r="Q195" i="4"/>
  <c r="Q309" i="4"/>
  <c r="S317" i="4"/>
  <c r="T211" i="4"/>
  <c r="T214" i="4" s="1"/>
  <c r="S217" i="4"/>
  <c r="S194" i="4" s="1"/>
  <c r="Q221" i="4"/>
  <c r="Q253" i="4" s="1"/>
  <c r="R216" i="4"/>
  <c r="R219" i="4" s="1"/>
  <c r="H33" i="5" l="1"/>
  <c r="D33" i="6" s="1"/>
  <c r="G35" i="5"/>
  <c r="H35" i="5" s="1"/>
  <c r="D35" i="6" s="1"/>
  <c r="S319" i="4"/>
  <c r="I68" i="5" s="1"/>
  <c r="I66" i="5"/>
  <c r="R195" i="4"/>
  <c r="R309" i="4"/>
  <c r="T317" i="4"/>
  <c r="S216" i="4"/>
  <c r="S219" i="4" s="1"/>
  <c r="R221" i="4"/>
  <c r="R253" i="4" s="1"/>
  <c r="U211" i="4"/>
  <c r="U214" i="4" s="1"/>
  <c r="T217" i="4"/>
  <c r="T194" i="4" s="1"/>
  <c r="T319" i="4" l="1"/>
  <c r="U317" i="4"/>
  <c r="U319" i="4" s="1"/>
  <c r="S195" i="4"/>
  <c r="I24" i="5" s="1"/>
  <c r="S309" i="4"/>
  <c r="U217" i="4"/>
  <c r="U194" i="4" s="1"/>
  <c r="V211" i="4"/>
  <c r="V214" i="4" s="1"/>
  <c r="S221" i="4"/>
  <c r="T216" i="4"/>
  <c r="T219" i="4" s="1"/>
  <c r="S253" i="4" l="1"/>
  <c r="I33" i="5"/>
  <c r="I35" i="5" s="1"/>
  <c r="T195" i="4"/>
  <c r="T309" i="4"/>
  <c r="V317" i="4"/>
  <c r="T221" i="4"/>
  <c r="T253" i="4" s="1"/>
  <c r="U216" i="4"/>
  <c r="U219" i="4" s="1"/>
  <c r="V217" i="4"/>
  <c r="V194" i="4" s="1"/>
  <c r="W211" i="4"/>
  <c r="W214" i="4" s="1"/>
  <c r="W317" i="4" s="1"/>
  <c r="V319" i="4" l="1"/>
  <c r="J68" i="5" s="1"/>
  <c r="J66" i="5"/>
  <c r="W319" i="4"/>
  <c r="U195" i="4"/>
  <c r="U309" i="4"/>
  <c r="W217" i="4"/>
  <c r="W194" i="4" s="1"/>
  <c r="X211" i="4"/>
  <c r="X214" i="4" s="1"/>
  <c r="U221" i="4"/>
  <c r="U253" i="4" s="1"/>
  <c r="V216" i="4"/>
  <c r="V219" i="4" s="1"/>
  <c r="V195" i="4" l="1"/>
  <c r="J24" i="5" s="1"/>
  <c r="V309" i="4"/>
  <c r="X317" i="4"/>
  <c r="W216" i="4"/>
  <c r="W219" i="4" s="1"/>
  <c r="V221" i="4"/>
  <c r="X217" i="4"/>
  <c r="X194" i="4" s="1"/>
  <c r="Y211" i="4"/>
  <c r="Y214" i="4" s="1"/>
  <c r="Y317" i="4" s="1"/>
  <c r="Y319" i="4" s="1"/>
  <c r="X319" i="4" l="1"/>
  <c r="K68" i="5" s="1"/>
  <c r="K66" i="5"/>
  <c r="V253" i="4"/>
  <c r="J33" i="5"/>
  <c r="J35" i="5" s="1"/>
  <c r="W195" i="4"/>
  <c r="W309" i="4"/>
  <c r="Z211" i="4"/>
  <c r="Z214" i="4" s="1"/>
  <c r="Z317" i="4" s="1"/>
  <c r="Y217" i="4"/>
  <c r="Y194" i="4" s="1"/>
  <c r="X216" i="4"/>
  <c r="X219" i="4" s="1"/>
  <c r="W221" i="4"/>
  <c r="W253" i="4" s="1"/>
  <c r="Z319" i="4" l="1"/>
  <c r="X195" i="4"/>
  <c r="X309" i="4"/>
  <c r="Y216" i="4"/>
  <c r="Y219" i="4" s="1"/>
  <c r="X221" i="4"/>
  <c r="X253" i="4" s="1"/>
  <c r="AA211" i="4"/>
  <c r="AA214" i="4" s="1"/>
  <c r="Z217" i="4"/>
  <c r="Z194" i="4" s="1"/>
  <c r="Y195" i="4" l="1"/>
  <c r="K24" i="5" s="1"/>
  <c r="Y309" i="4"/>
  <c r="AA317" i="4"/>
  <c r="AB211" i="4"/>
  <c r="AB214" i="4" s="1"/>
  <c r="AB217" i="4" s="1"/>
  <c r="AB194" i="4" s="1"/>
  <c r="AA217" i="4"/>
  <c r="AA194" i="4" s="1"/>
  <c r="Y221" i="4"/>
  <c r="Z216" i="4"/>
  <c r="Z219" i="4" s="1"/>
  <c r="Y253" i="4" l="1"/>
  <c r="K33" i="5"/>
  <c r="K35" i="5" s="1"/>
  <c r="AA319" i="4"/>
  <c r="L66" i="5"/>
  <c r="M66" i="5" s="1"/>
  <c r="F66" i="6" s="1"/>
  <c r="AB317" i="4"/>
  <c r="AB319" i="4" s="1"/>
  <c r="Z195" i="4"/>
  <c r="Z309" i="4"/>
  <c r="Z221" i="4"/>
  <c r="Z253" i="4" s="1"/>
  <c r="AA216" i="4"/>
  <c r="AA219" i="4" s="1"/>
  <c r="L68" i="5" l="1"/>
  <c r="M68" i="5" s="1"/>
  <c r="F68" i="6" s="1"/>
  <c r="AA195" i="4"/>
  <c r="AA309" i="4"/>
  <c r="AA221" i="4"/>
  <c r="AA253" i="4" s="1"/>
  <c r="AB216" i="4"/>
  <c r="AB219" i="4" s="1"/>
  <c r="F74" i="4"/>
  <c r="G74" i="4"/>
  <c r="H74" i="4"/>
  <c r="E14" i="5" s="1"/>
  <c r="I74" i="4"/>
  <c r="J74" i="4"/>
  <c r="K74" i="4"/>
  <c r="F14" i="5" s="1"/>
  <c r="L74" i="4"/>
  <c r="M74" i="4"/>
  <c r="N74" i="4"/>
  <c r="O74" i="4"/>
  <c r="P74" i="4"/>
  <c r="Q74" i="4"/>
  <c r="R74" i="4"/>
  <c r="S74" i="4"/>
  <c r="T74" i="4"/>
  <c r="J14" i="5" s="1"/>
  <c r="U74" i="4"/>
  <c r="V74" i="4"/>
  <c r="W74" i="4"/>
  <c r="X74" i="4"/>
  <c r="Y74" i="4"/>
  <c r="Z74" i="4"/>
  <c r="AA74" i="4"/>
  <c r="AB74" i="4"/>
  <c r="E74" i="4"/>
  <c r="D14" i="5" s="1"/>
  <c r="L14" i="5" l="1"/>
  <c r="I14" i="5"/>
  <c r="K14" i="5"/>
  <c r="G14" i="5"/>
  <c r="H14" i="5" s="1"/>
  <c r="D15" i="6" s="1"/>
  <c r="AB221" i="4"/>
  <c r="M14" i="5" l="1"/>
  <c r="F15" i="6" s="1"/>
  <c r="AB253" i="4"/>
  <c r="L33" i="5"/>
  <c r="AB195" i="4"/>
  <c r="L24" i="5" s="1"/>
  <c r="M24" i="5" s="1"/>
  <c r="F24" i="6" s="1"/>
  <c r="AB309" i="4"/>
  <c r="M33" i="5" l="1"/>
  <c r="F33" i="6" s="1"/>
  <c r="L35" i="5"/>
  <c r="M35" i="5" s="1"/>
  <c r="F35" i="6" s="1"/>
  <c r="G46" i="4" l="1"/>
  <c r="H46" i="4"/>
  <c r="I46" i="4"/>
  <c r="J46" i="4"/>
  <c r="K46" i="4"/>
  <c r="L46" i="4"/>
  <c r="M45" i="4"/>
  <c r="M46" i="4" s="1"/>
  <c r="N45" i="4"/>
  <c r="N46" i="4" s="1"/>
  <c r="O45" i="4"/>
  <c r="O46" i="4" s="1"/>
  <c r="P45" i="4"/>
  <c r="P46" i="4" s="1"/>
  <c r="Q45" i="4"/>
  <c r="Q46" i="4" s="1"/>
  <c r="R45" i="4"/>
  <c r="R46" i="4" s="1"/>
  <c r="S45" i="4"/>
  <c r="S46" i="4" s="1"/>
  <c r="T45" i="4"/>
  <c r="T46" i="4" s="1"/>
  <c r="U45" i="4"/>
  <c r="U46" i="4" s="1"/>
  <c r="V45" i="4"/>
  <c r="V46" i="4" s="1"/>
  <c r="W45" i="4"/>
  <c r="W46" i="4" s="1"/>
  <c r="X45" i="4"/>
  <c r="X46" i="4" s="1"/>
  <c r="Y45" i="4"/>
  <c r="Y46" i="4" s="1"/>
  <c r="Z45" i="4"/>
  <c r="Z46" i="4" s="1"/>
  <c r="AA45" i="4"/>
  <c r="AA46" i="4" s="1"/>
  <c r="AB45" i="4"/>
  <c r="AB46" i="4" s="1"/>
  <c r="E46" i="4"/>
  <c r="F51" i="4"/>
  <c r="G51" i="4"/>
  <c r="H51" i="4"/>
  <c r="I51" i="4"/>
  <c r="J51" i="4"/>
  <c r="K51" i="4"/>
  <c r="L51" i="4"/>
  <c r="M51" i="4"/>
  <c r="N51" i="4"/>
  <c r="O51" i="4"/>
  <c r="P51" i="4"/>
  <c r="V51" i="4" s="1"/>
  <c r="E51" i="4"/>
  <c r="J54" i="4"/>
  <c r="I54" i="4"/>
  <c r="H54" i="4"/>
  <c r="G54" i="4"/>
  <c r="F54" i="4"/>
  <c r="E54" i="4"/>
  <c r="F17" i="4"/>
  <c r="G17" i="4"/>
  <c r="H17" i="4"/>
  <c r="I17" i="4"/>
  <c r="J17" i="4"/>
  <c r="K17" i="4"/>
  <c r="L17" i="4"/>
  <c r="M17" i="4"/>
  <c r="N17" i="4"/>
  <c r="O17" i="4"/>
  <c r="P17" i="4"/>
  <c r="E17" i="4"/>
  <c r="F11" i="2"/>
  <c r="F23" i="2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F46" i="4" l="1"/>
  <c r="P55" i="4"/>
  <c r="AB56" i="4" s="1"/>
  <c r="H55" i="4"/>
  <c r="T56" i="4" s="1"/>
  <c r="O55" i="4"/>
  <c r="AA56" i="4" s="1"/>
  <c r="G55" i="4"/>
  <c r="S56" i="4" s="1"/>
  <c r="N55" i="4"/>
  <c r="Z56" i="4" s="1"/>
  <c r="T51" i="4"/>
  <c r="T55" i="4" s="1"/>
  <c r="Q51" i="4"/>
  <c r="Q55" i="4" s="1"/>
  <c r="S51" i="4"/>
  <c r="S55" i="4" s="1"/>
  <c r="AB51" i="4"/>
  <c r="AB55" i="4" s="1"/>
  <c r="AA51" i="4"/>
  <c r="AA55" i="4" s="1"/>
  <c r="U51" i="4"/>
  <c r="U55" i="4" s="1"/>
  <c r="Z51" i="4"/>
  <c r="Z55" i="4" s="1"/>
  <c r="R51" i="4"/>
  <c r="R55" i="4" s="1"/>
  <c r="Y51" i="4"/>
  <c r="Y55" i="4" s="1"/>
  <c r="X51" i="4"/>
  <c r="X55" i="4" s="1"/>
  <c r="W51" i="4"/>
  <c r="W55" i="4" s="1"/>
  <c r="I55" i="4"/>
  <c r="I57" i="4" s="1"/>
  <c r="J55" i="4"/>
  <c r="V56" i="4" s="1"/>
  <c r="K55" i="4"/>
  <c r="W56" i="4" s="1"/>
  <c r="V55" i="4"/>
  <c r="L55" i="4"/>
  <c r="X56" i="4" s="1"/>
  <c r="M55" i="4"/>
  <c r="Y56" i="4" s="1"/>
  <c r="E55" i="4"/>
  <c r="N40" i="4" l="1"/>
  <c r="R40" i="4"/>
  <c r="Z57" i="4"/>
  <c r="H40" i="4"/>
  <c r="T40" i="4"/>
  <c r="K40" i="4"/>
  <c r="N57" i="4"/>
  <c r="P40" i="4"/>
  <c r="AB40" i="4"/>
  <c r="F55" i="4"/>
  <c r="U56" i="4"/>
  <c r="U57" i="4" s="1"/>
  <c r="H57" i="4"/>
  <c r="E10" i="5" s="1"/>
  <c r="Q56" i="4"/>
  <c r="Q57" i="4" s="1"/>
  <c r="L40" i="4"/>
  <c r="P57" i="4"/>
  <c r="M40" i="4"/>
  <c r="AA40" i="4"/>
  <c r="V40" i="4"/>
  <c r="X40" i="4"/>
  <c r="W57" i="4"/>
  <c r="Q40" i="4"/>
  <c r="I9" i="5" s="1"/>
  <c r="O57" i="4"/>
  <c r="Y40" i="4"/>
  <c r="F40" i="4"/>
  <c r="I40" i="4"/>
  <c r="Z40" i="4"/>
  <c r="E40" i="4"/>
  <c r="K57" i="4"/>
  <c r="U40" i="4"/>
  <c r="J40" i="4"/>
  <c r="G57" i="4"/>
  <c r="W40" i="4"/>
  <c r="K9" i="5" s="1"/>
  <c r="S40" i="4"/>
  <c r="AB57" i="4"/>
  <c r="S57" i="4"/>
  <c r="O40" i="4"/>
  <c r="G40" i="4"/>
  <c r="J57" i="4"/>
  <c r="V57" i="4"/>
  <c r="E57" i="4"/>
  <c r="Y57" i="4"/>
  <c r="AA57" i="4"/>
  <c r="T57" i="4"/>
  <c r="X57" i="4"/>
  <c r="L57" i="4"/>
  <c r="M57" i="4"/>
  <c r="B42" i="2"/>
  <c r="B43" i="2"/>
  <c r="B41" i="2"/>
  <c r="E41" i="2"/>
  <c r="G41" i="2" s="1"/>
  <c r="G40" i="2"/>
  <c r="E23" i="2"/>
  <c r="D23" i="2"/>
  <c r="F22" i="2"/>
  <c r="F21" i="2"/>
  <c r="F20" i="2"/>
  <c r="F19" i="2"/>
  <c r="E33" i="2"/>
  <c r="D33" i="2"/>
  <c r="F32" i="2"/>
  <c r="F31" i="2"/>
  <c r="F30" i="2"/>
  <c r="E11" i="2"/>
  <c r="D11" i="2"/>
  <c r="F8" i="2"/>
  <c r="F9" i="2"/>
  <c r="F10" i="2"/>
  <c r="F7" i="2"/>
  <c r="G10" i="5" l="1"/>
  <c r="F9" i="5"/>
  <c r="J9" i="5"/>
  <c r="F10" i="5"/>
  <c r="E9" i="5"/>
  <c r="D9" i="5"/>
  <c r="L10" i="5"/>
  <c r="K10" i="5"/>
  <c r="L9" i="5"/>
  <c r="J10" i="5"/>
  <c r="G9" i="5"/>
  <c r="R56" i="4"/>
  <c r="R57" i="4" s="1"/>
  <c r="I10" i="5" s="1"/>
  <c r="F57" i="4"/>
  <c r="AH208" i="4" s="1"/>
  <c r="K21" i="4"/>
  <c r="K270" i="4" s="1"/>
  <c r="L21" i="4"/>
  <c r="L270" i="4" s="1"/>
  <c r="J21" i="4"/>
  <c r="J270" i="4" s="1"/>
  <c r="M21" i="4"/>
  <c r="M270" i="4" s="1"/>
  <c r="O21" i="4"/>
  <c r="O270" i="4" s="1"/>
  <c r="I21" i="4"/>
  <c r="I270" i="4" s="1"/>
  <c r="F21" i="4"/>
  <c r="F270" i="4" s="1"/>
  <c r="N21" i="4"/>
  <c r="N270" i="4" s="1"/>
  <c r="G21" i="4"/>
  <c r="G270" i="4" s="1"/>
  <c r="H21" i="4"/>
  <c r="H270" i="4" s="1"/>
  <c r="E42" i="2"/>
  <c r="B40" i="2"/>
  <c r="C40" i="2" s="1"/>
  <c r="M9" i="5" l="1"/>
  <c r="F10" i="6" s="1"/>
  <c r="M10" i="5"/>
  <c r="F11" i="6" s="1"/>
  <c r="D10" i="5"/>
  <c r="H10" i="5" s="1"/>
  <c r="D11" i="6" s="1"/>
  <c r="H9" i="5"/>
  <c r="D10" i="6" s="1"/>
  <c r="AG208" i="4"/>
  <c r="U22" i="4"/>
  <c r="I23" i="4"/>
  <c r="I64" i="4" s="1"/>
  <c r="S17" i="4"/>
  <c r="S21" i="4" s="1"/>
  <c r="S270" i="4" s="1"/>
  <c r="AA17" i="4"/>
  <c r="AA21" i="4" s="1"/>
  <c r="AA270" i="4" s="1"/>
  <c r="T17" i="4"/>
  <c r="T21" i="4" s="1"/>
  <c r="T270" i="4" s="1"/>
  <c r="AB17" i="4"/>
  <c r="AB21" i="4" s="1"/>
  <c r="AB270" i="4" s="1"/>
  <c r="P21" i="4"/>
  <c r="P270" i="4" s="1"/>
  <c r="U17" i="4"/>
  <c r="U21" i="4" s="1"/>
  <c r="U270" i="4" s="1"/>
  <c r="Q17" i="4"/>
  <c r="Q21" i="4" s="1"/>
  <c r="Q270" i="4" s="1"/>
  <c r="W17" i="4"/>
  <c r="W21" i="4" s="1"/>
  <c r="W270" i="4" s="1"/>
  <c r="X17" i="4"/>
  <c r="X21" i="4" s="1"/>
  <c r="X270" i="4" s="1"/>
  <c r="R17" i="4"/>
  <c r="R21" i="4" s="1"/>
  <c r="R270" i="4" s="1"/>
  <c r="Z17" i="4"/>
  <c r="Z21" i="4" s="1"/>
  <c r="Z270" i="4" s="1"/>
  <c r="V17" i="4"/>
  <c r="V21" i="4" s="1"/>
  <c r="V270" i="4" s="1"/>
  <c r="Y17" i="4"/>
  <c r="Y21" i="4" s="1"/>
  <c r="Y270" i="4" s="1"/>
  <c r="AA22" i="4"/>
  <c r="O23" i="4"/>
  <c r="O64" i="4" s="1"/>
  <c r="Y22" i="4"/>
  <c r="M23" i="4"/>
  <c r="M64" i="4" s="1"/>
  <c r="J23" i="4"/>
  <c r="J64" i="4" s="1"/>
  <c r="V22" i="4"/>
  <c r="T22" i="4"/>
  <c r="H23" i="4"/>
  <c r="S22" i="4"/>
  <c r="G23" i="4"/>
  <c r="E21" i="4"/>
  <c r="E270" i="4" s="1"/>
  <c r="E272" i="4" s="1"/>
  <c r="Z22" i="4"/>
  <c r="N23" i="4"/>
  <c r="X22" i="4"/>
  <c r="L23" i="4"/>
  <c r="L64" i="4" s="1"/>
  <c r="R22" i="4"/>
  <c r="F23" i="4"/>
  <c r="W22" i="4"/>
  <c r="K23" i="4"/>
  <c r="G42" i="2"/>
  <c r="E43" i="2"/>
  <c r="G43" i="2" s="1"/>
  <c r="I77" i="4" l="1"/>
  <c r="I126" i="4"/>
  <c r="O77" i="4"/>
  <c r="O126" i="4"/>
  <c r="L77" i="4"/>
  <c r="L126" i="4"/>
  <c r="L127" i="4" s="1"/>
  <c r="L131" i="4" s="1"/>
  <c r="M77" i="4"/>
  <c r="M78" i="4" s="1"/>
  <c r="M126" i="4"/>
  <c r="M127" i="4" s="1"/>
  <c r="M131" i="4" s="1"/>
  <c r="J77" i="4"/>
  <c r="J126" i="4"/>
  <c r="N64" i="4"/>
  <c r="AE23" i="4"/>
  <c r="K64" i="4"/>
  <c r="F8" i="5"/>
  <c r="F12" i="5" s="1"/>
  <c r="F16" i="5" s="1"/>
  <c r="G64" i="4"/>
  <c r="AF23" i="4"/>
  <c r="H64" i="4"/>
  <c r="AG23" i="4"/>
  <c r="E8" i="5"/>
  <c r="E12" i="5" s="1"/>
  <c r="E16" i="5" s="1"/>
  <c r="J78" i="4"/>
  <c r="I78" i="4"/>
  <c r="O78" i="4"/>
  <c r="L78" i="4"/>
  <c r="E275" i="4"/>
  <c r="E277" i="4" s="1"/>
  <c r="F274" i="4" s="1"/>
  <c r="F269" i="4"/>
  <c r="F272" i="4" s="1"/>
  <c r="J127" i="4"/>
  <c r="J131" i="4" s="1"/>
  <c r="I127" i="4"/>
  <c r="I131" i="4" s="1"/>
  <c r="O127" i="4"/>
  <c r="O131" i="4" s="1"/>
  <c r="F64" i="4"/>
  <c r="E23" i="4"/>
  <c r="W23" i="4"/>
  <c r="Z23" i="4"/>
  <c r="V23" i="4"/>
  <c r="V64" i="4" s="1"/>
  <c r="T23" i="4"/>
  <c r="U23" i="4"/>
  <c r="U64" i="4" s="1"/>
  <c r="AB22" i="4"/>
  <c r="AB23" i="4" s="1"/>
  <c r="AB64" i="4" s="1"/>
  <c r="AB126" i="4" s="1"/>
  <c r="P23" i="4"/>
  <c r="P64" i="4" s="1"/>
  <c r="X23" i="4"/>
  <c r="X64" i="4" s="1"/>
  <c r="R23" i="4"/>
  <c r="R64" i="4" s="1"/>
  <c r="AA23" i="4"/>
  <c r="AA64" i="4" s="1"/>
  <c r="S23" i="4"/>
  <c r="S64" i="4" s="1"/>
  <c r="Q22" i="4"/>
  <c r="Q23" i="4" s="1"/>
  <c r="Y23" i="4"/>
  <c r="Y64" i="4" s="1"/>
  <c r="Y126" i="4" s="1"/>
  <c r="U77" i="4" l="1"/>
  <c r="U126" i="4"/>
  <c r="G77" i="4"/>
  <c r="G78" i="4" s="1"/>
  <c r="G126" i="4"/>
  <c r="G127" i="4" s="1"/>
  <c r="G131" i="4" s="1"/>
  <c r="G200" i="4" s="1"/>
  <c r="G203" i="4" s="1"/>
  <c r="G308" i="4" s="1"/>
  <c r="V77" i="4"/>
  <c r="V126" i="4"/>
  <c r="K77" i="4"/>
  <c r="K78" i="4" s="1"/>
  <c r="K126" i="4"/>
  <c r="K127" i="4" s="1"/>
  <c r="K131" i="4" s="1"/>
  <c r="F21" i="5" s="1"/>
  <c r="F26" i="5" s="1"/>
  <c r="F28" i="5" s="1"/>
  <c r="S77" i="4"/>
  <c r="S126" i="4"/>
  <c r="AA77" i="4"/>
  <c r="AA126" i="4"/>
  <c r="AA127" i="4" s="1"/>
  <c r="AA131" i="4" s="1"/>
  <c r="N77" i="4"/>
  <c r="N78" i="4" s="1"/>
  <c r="N126" i="4"/>
  <c r="N127" i="4" s="1"/>
  <c r="N131" i="4" s="1"/>
  <c r="N200" i="4" s="1"/>
  <c r="N203" i="4" s="1"/>
  <c r="N308" i="4" s="1"/>
  <c r="R77" i="4"/>
  <c r="R78" i="4" s="1"/>
  <c r="R126" i="4"/>
  <c r="R127" i="4" s="1"/>
  <c r="R131" i="4" s="1"/>
  <c r="X77" i="4"/>
  <c r="X126" i="4"/>
  <c r="P77" i="4"/>
  <c r="P126" i="4"/>
  <c r="P127" i="4" s="1"/>
  <c r="P131" i="4" s="1"/>
  <c r="F77" i="4"/>
  <c r="F126" i="4"/>
  <c r="H77" i="4"/>
  <c r="H78" i="4" s="1"/>
  <c r="H126" i="4"/>
  <c r="H127" i="4" s="1"/>
  <c r="H131" i="4" s="1"/>
  <c r="E21" i="5" s="1"/>
  <c r="E26" i="5" s="1"/>
  <c r="E28" i="5" s="1"/>
  <c r="F17" i="5"/>
  <c r="Q64" i="4"/>
  <c r="I8" i="5"/>
  <c r="T64" i="4"/>
  <c r="J8" i="5"/>
  <c r="J12" i="5" s="1"/>
  <c r="J16" i="5" s="1"/>
  <c r="AD23" i="4"/>
  <c r="D8" i="5"/>
  <c r="E17" i="5"/>
  <c r="G8" i="5"/>
  <c r="G12" i="5" s="1"/>
  <c r="G16" i="5" s="1"/>
  <c r="Z64" i="4"/>
  <c r="L8" i="5"/>
  <c r="L12" i="5" s="1"/>
  <c r="L16" i="5" s="1"/>
  <c r="W64" i="4"/>
  <c r="K8" i="5"/>
  <c r="K12" i="5" s="1"/>
  <c r="K16" i="5" s="1"/>
  <c r="I200" i="4"/>
  <c r="I203" i="4" s="1"/>
  <c r="I289" i="4" s="1"/>
  <c r="X78" i="4"/>
  <c r="M200" i="4"/>
  <c r="M203" i="4" s="1"/>
  <c r="M289" i="4" s="1"/>
  <c r="F51" i="5" s="1"/>
  <c r="J200" i="4"/>
  <c r="J203" i="4" s="1"/>
  <c r="J308" i="4" s="1"/>
  <c r="L200" i="4"/>
  <c r="L203" i="4" s="1"/>
  <c r="L289" i="4" s="1"/>
  <c r="F78" i="4"/>
  <c r="O200" i="4"/>
  <c r="O203" i="4" s="1"/>
  <c r="O289" i="4" s="1"/>
  <c r="P78" i="4"/>
  <c r="V78" i="4"/>
  <c r="U78" i="4"/>
  <c r="S78" i="4"/>
  <c r="AA78" i="4"/>
  <c r="AB127" i="4"/>
  <c r="AB131" i="4" s="1"/>
  <c r="AB77" i="4"/>
  <c r="Y127" i="4"/>
  <c r="Y131" i="4" s="1"/>
  <c r="Y77" i="4"/>
  <c r="F275" i="4"/>
  <c r="F277" i="4" s="1"/>
  <c r="G274" i="4" s="1"/>
  <c r="G269" i="4"/>
  <c r="G272" i="4" s="1"/>
  <c r="G275" i="4" s="1"/>
  <c r="E279" i="4"/>
  <c r="E314" i="4" s="1"/>
  <c r="S127" i="4"/>
  <c r="S131" i="4" s="1"/>
  <c r="X127" i="4"/>
  <c r="X131" i="4" s="1"/>
  <c r="V127" i="4"/>
  <c r="V131" i="4" s="1"/>
  <c r="F127" i="4"/>
  <c r="F131" i="4" s="1"/>
  <c r="F200" i="4" s="1"/>
  <c r="F203" i="4" s="1"/>
  <c r="U127" i="4"/>
  <c r="U131" i="4" s="1"/>
  <c r="AH214" i="4"/>
  <c r="E64" i="4"/>
  <c r="E126" i="4" s="1"/>
  <c r="AG214" i="4"/>
  <c r="K200" i="4" l="1"/>
  <c r="K203" i="4" s="1"/>
  <c r="K308" i="4" s="1"/>
  <c r="T77" i="4"/>
  <c r="T78" i="4" s="1"/>
  <c r="T126" i="4"/>
  <c r="T127" i="4" s="1"/>
  <c r="T131" i="4" s="1"/>
  <c r="W77" i="4"/>
  <c r="W78" i="4" s="1"/>
  <c r="W126" i="4"/>
  <c r="Z77" i="4"/>
  <c r="Z78" i="4" s="1"/>
  <c r="Z126" i="4"/>
  <c r="Z127" i="4" s="1"/>
  <c r="Z131" i="4" s="1"/>
  <c r="L21" i="5" s="1"/>
  <c r="L26" i="5" s="1"/>
  <c r="L28" i="5" s="1"/>
  <c r="Q77" i="4"/>
  <c r="Q78" i="4" s="1"/>
  <c r="Q126" i="4"/>
  <c r="Q127" i="4" s="1"/>
  <c r="Q131" i="4" s="1"/>
  <c r="I21" i="5" s="1"/>
  <c r="G21" i="5"/>
  <c r="G26" i="5" s="1"/>
  <c r="G28" i="5" s="1"/>
  <c r="G289" i="4"/>
  <c r="D51" i="5" s="1"/>
  <c r="I308" i="4"/>
  <c r="E61" i="5" s="1"/>
  <c r="L17" i="5"/>
  <c r="J17" i="5"/>
  <c r="W127" i="4"/>
  <c r="W131" i="4" s="1"/>
  <c r="K21" i="5" s="1"/>
  <c r="K26" i="5" s="1"/>
  <c r="K28" i="5" s="1"/>
  <c r="O308" i="4"/>
  <c r="H200" i="4"/>
  <c r="H203" i="4" s="1"/>
  <c r="H308" i="4" s="1"/>
  <c r="E60" i="5" s="1"/>
  <c r="G17" i="5"/>
  <c r="I12" i="5"/>
  <c r="I16" i="5" s="1"/>
  <c r="M8" i="5"/>
  <c r="K17" i="5"/>
  <c r="H8" i="5"/>
  <c r="D12" i="5"/>
  <c r="D16" i="5" s="1"/>
  <c r="L308" i="4"/>
  <c r="M308" i="4"/>
  <c r="F61" i="5" s="1"/>
  <c r="E77" i="4"/>
  <c r="R200" i="4"/>
  <c r="R203" i="4" s="1"/>
  <c r="R289" i="4" s="1"/>
  <c r="K289" i="4"/>
  <c r="J289" i="4"/>
  <c r="E51" i="5" s="1"/>
  <c r="U200" i="4"/>
  <c r="U203" i="4" s="1"/>
  <c r="U289" i="4" s="1"/>
  <c r="N289" i="4"/>
  <c r="AA200" i="4"/>
  <c r="AA203" i="4" s="1"/>
  <c r="AA308" i="4" s="1"/>
  <c r="Y78" i="4"/>
  <c r="P200" i="4"/>
  <c r="P203" i="4" s="1"/>
  <c r="P289" i="4" s="1"/>
  <c r="G51" i="5" s="1"/>
  <c r="Y200" i="4"/>
  <c r="Y203" i="4" s="1"/>
  <c r="S200" i="4"/>
  <c r="S203" i="4" s="1"/>
  <c r="S289" i="4" s="1"/>
  <c r="I51" i="5" s="1"/>
  <c r="V200" i="4"/>
  <c r="V203" i="4" s="1"/>
  <c r="V308" i="4" s="1"/>
  <c r="AB78" i="4"/>
  <c r="X200" i="4"/>
  <c r="X203" i="4" s="1"/>
  <c r="X289" i="4" s="1"/>
  <c r="AB200" i="4"/>
  <c r="AB203" i="4" s="1"/>
  <c r="AB308" i="4" s="1"/>
  <c r="E281" i="4"/>
  <c r="F308" i="4"/>
  <c r="F289" i="4"/>
  <c r="F279" i="4"/>
  <c r="F314" i="4" s="1"/>
  <c r="G277" i="4"/>
  <c r="H269" i="4"/>
  <c r="H272" i="4" s="1"/>
  <c r="H275" i="4" s="1"/>
  <c r="E127" i="4"/>
  <c r="B7" i="7" s="1"/>
  <c r="T200" i="4" l="1"/>
  <c r="T203" i="4" s="1"/>
  <c r="T308" i="4" s="1"/>
  <c r="J21" i="5"/>
  <c r="J26" i="5" s="1"/>
  <c r="J28" i="5" s="1"/>
  <c r="Q200" i="4"/>
  <c r="Q203" i="4" s="1"/>
  <c r="Q289" i="4" s="1"/>
  <c r="Z200" i="4"/>
  <c r="Z203" i="4" s="1"/>
  <c r="Z308" i="4" s="1"/>
  <c r="J61" i="5" s="1"/>
  <c r="F60" i="5"/>
  <c r="W200" i="4"/>
  <c r="W203" i="4" s="1"/>
  <c r="W308" i="4" s="1"/>
  <c r="L60" i="5"/>
  <c r="D9" i="6"/>
  <c r="H12" i="5"/>
  <c r="I26" i="5"/>
  <c r="H51" i="5"/>
  <c r="F9" i="6"/>
  <c r="M12" i="5"/>
  <c r="D17" i="5"/>
  <c r="E131" i="4"/>
  <c r="H289" i="4"/>
  <c r="I17" i="5"/>
  <c r="R308" i="4"/>
  <c r="U308" i="4"/>
  <c r="J60" i="5" s="1"/>
  <c r="P308" i="4"/>
  <c r="G60" i="5" s="1"/>
  <c r="S308" i="4"/>
  <c r="X308" i="4"/>
  <c r="Y308" i="4"/>
  <c r="Y289" i="4"/>
  <c r="K51" i="5" s="1"/>
  <c r="AA289" i="4"/>
  <c r="T289" i="4"/>
  <c r="AB289" i="4"/>
  <c r="L51" i="5" s="1"/>
  <c r="V289" i="4"/>
  <c r="J51" i="5" s="1"/>
  <c r="E78" i="4"/>
  <c r="F281" i="4"/>
  <c r="F315" i="4"/>
  <c r="F326" i="4" s="1"/>
  <c r="H274" i="4"/>
  <c r="G279" i="4"/>
  <c r="G314" i="4" s="1"/>
  <c r="D63" i="5" s="1"/>
  <c r="I269" i="4"/>
  <c r="I272" i="4" s="1"/>
  <c r="I61" i="5" l="1"/>
  <c r="M61" i="5" s="1"/>
  <c r="F61" i="6" s="1"/>
  <c r="M26" i="5"/>
  <c r="F26" i="6" s="1"/>
  <c r="M21" i="5"/>
  <c r="F21" i="6" s="1"/>
  <c r="Q308" i="4"/>
  <c r="Z289" i="4"/>
  <c r="K60" i="5"/>
  <c r="W289" i="4"/>
  <c r="D51" i="6"/>
  <c r="E200" i="4"/>
  <c r="E203" i="4" s="1"/>
  <c r="E308" i="4" s="1"/>
  <c r="D21" i="5"/>
  <c r="H16" i="5"/>
  <c r="D13" i="6"/>
  <c r="D7" i="7"/>
  <c r="B10" i="7"/>
  <c r="C7" i="7" s="1"/>
  <c r="I28" i="5"/>
  <c r="M16" i="5"/>
  <c r="F13" i="6"/>
  <c r="M51" i="5"/>
  <c r="G315" i="4"/>
  <c r="G326" i="4" s="1"/>
  <c r="G281" i="4"/>
  <c r="D43" i="5" s="1"/>
  <c r="D45" i="5" s="1"/>
  <c r="J269" i="4"/>
  <c r="J272" i="4" s="1"/>
  <c r="I275" i="4"/>
  <c r="H277" i="4"/>
  <c r="I60" i="5" l="1"/>
  <c r="M60" i="5" s="1"/>
  <c r="F60" i="6" s="1"/>
  <c r="G61" i="5"/>
  <c r="H61" i="5" s="1"/>
  <c r="D61" i="6" s="1"/>
  <c r="G13" i="6"/>
  <c r="G22" i="6"/>
  <c r="G20" i="6"/>
  <c r="G23" i="6"/>
  <c r="G15" i="6"/>
  <c r="G24" i="6"/>
  <c r="E13" i="6"/>
  <c r="E23" i="6"/>
  <c r="E22" i="6"/>
  <c r="E20" i="6"/>
  <c r="E24" i="6"/>
  <c r="E15" i="6"/>
  <c r="G26" i="6"/>
  <c r="G21" i="6"/>
  <c r="D17" i="6"/>
  <c r="H17" i="5"/>
  <c r="D18" i="6" s="1"/>
  <c r="H21" i="5"/>
  <c r="D21" i="6" s="1"/>
  <c r="E21" i="6" s="1"/>
  <c r="D26" i="5"/>
  <c r="E315" i="4"/>
  <c r="D60" i="5"/>
  <c r="H60" i="5" s="1"/>
  <c r="D60" i="6" s="1"/>
  <c r="F17" i="6"/>
  <c r="M28" i="5"/>
  <c r="F28" i="6" s="1"/>
  <c r="M17" i="5"/>
  <c r="F18" i="6" s="1"/>
  <c r="E289" i="4"/>
  <c r="E291" i="4" s="1"/>
  <c r="F290" i="4" s="1"/>
  <c r="F291" i="4" s="1"/>
  <c r="F293" i="4" s="1"/>
  <c r="F297" i="4" s="1"/>
  <c r="C6" i="7"/>
  <c r="D10" i="7"/>
  <c r="E7" i="7" s="1"/>
  <c r="C8" i="7"/>
  <c r="C9" i="7"/>
  <c r="C5" i="7"/>
  <c r="F51" i="6"/>
  <c r="I274" i="4"/>
  <c r="I277" i="4" s="1"/>
  <c r="H279" i="4"/>
  <c r="H314" i="4" s="1"/>
  <c r="J275" i="4"/>
  <c r="K269" i="4"/>
  <c r="K272" i="4" s="1"/>
  <c r="F29" i="6" l="1"/>
  <c r="G28" i="6"/>
  <c r="G290" i="4"/>
  <c r="G291" i="4" s="1"/>
  <c r="E293" i="4"/>
  <c r="E297" i="4" s="1"/>
  <c r="C10" i="7"/>
  <c r="D64" i="5"/>
  <c r="E326" i="4"/>
  <c r="E327" i="4" s="1"/>
  <c r="E6" i="7"/>
  <c r="E8" i="7"/>
  <c r="E9" i="7"/>
  <c r="E5" i="7"/>
  <c r="H26" i="5"/>
  <c r="D28" i="5"/>
  <c r="H315" i="4"/>
  <c r="H281" i="4"/>
  <c r="K275" i="4"/>
  <c r="L269" i="4"/>
  <c r="L272" i="4" s="1"/>
  <c r="J274" i="4"/>
  <c r="J277" i="4" s="1"/>
  <c r="I279" i="4"/>
  <c r="G293" i="4" l="1"/>
  <c r="G297" i="4" s="1"/>
  <c r="H290" i="4"/>
  <c r="H291" i="4" s="1"/>
  <c r="H293" i="4" s="1"/>
  <c r="H297" i="4" s="1"/>
  <c r="D52" i="5"/>
  <c r="D53" i="5" s="1"/>
  <c r="D55" i="5" s="1"/>
  <c r="E10" i="7"/>
  <c r="H326" i="4"/>
  <c r="D26" i="6"/>
  <c r="E26" i="6" s="1"/>
  <c r="H28" i="5"/>
  <c r="D28" i="6" s="1"/>
  <c r="F325" i="4"/>
  <c r="F327" i="4" s="1"/>
  <c r="E258" i="4"/>
  <c r="E261" i="4" s="1"/>
  <c r="E264" i="4" s="1"/>
  <c r="E301" i="4" s="1"/>
  <c r="D75" i="5"/>
  <c r="D76" i="5" s="1"/>
  <c r="E74" i="5" s="1"/>
  <c r="I314" i="4"/>
  <c r="I281" i="4"/>
  <c r="K274" i="4"/>
  <c r="K277" i="4" s="1"/>
  <c r="J279" i="4"/>
  <c r="E43" i="5" s="1"/>
  <c r="E45" i="5" s="1"/>
  <c r="L275" i="4"/>
  <c r="M269" i="4"/>
  <c r="M272" i="4" s="1"/>
  <c r="D29" i="6" l="1"/>
  <c r="E28" i="6"/>
  <c r="I290" i="4"/>
  <c r="I291" i="4" s="1"/>
  <c r="I293" i="4" s="1"/>
  <c r="I297" i="4" s="1"/>
  <c r="I315" i="4"/>
  <c r="G325" i="4"/>
  <c r="G327" i="4" s="1"/>
  <c r="F258" i="4"/>
  <c r="F261" i="4" s="1"/>
  <c r="F264" i="4" s="1"/>
  <c r="F301" i="4" s="1"/>
  <c r="F302" i="4" s="1"/>
  <c r="J314" i="4"/>
  <c r="J315" i="4" s="1"/>
  <c r="J326" i="4" s="1"/>
  <c r="J281" i="4"/>
  <c r="M275" i="4"/>
  <c r="N269" i="4"/>
  <c r="N272" i="4" s="1"/>
  <c r="L274" i="4"/>
  <c r="L277" i="4" s="1"/>
  <c r="K279" i="4"/>
  <c r="J290" i="4" l="1"/>
  <c r="E52" i="5" s="1"/>
  <c r="E53" i="5" s="1"/>
  <c r="E55" i="5" s="1"/>
  <c r="E63" i="5"/>
  <c r="H325" i="4"/>
  <c r="H327" i="4" s="1"/>
  <c r="G258" i="4"/>
  <c r="I326" i="4"/>
  <c r="E64" i="5"/>
  <c r="K314" i="4"/>
  <c r="K281" i="4"/>
  <c r="M274" i="4"/>
  <c r="M277" i="4" s="1"/>
  <c r="L279" i="4"/>
  <c r="N275" i="4"/>
  <c r="O269" i="4"/>
  <c r="O272" i="4" s="1"/>
  <c r="J291" i="4" l="1"/>
  <c r="G261" i="4"/>
  <c r="G264" i="4" s="1"/>
  <c r="G301" i="4" s="1"/>
  <c r="G302" i="4" s="1"/>
  <c r="D37" i="5"/>
  <c r="K315" i="4"/>
  <c r="I325" i="4"/>
  <c r="I327" i="4" s="1"/>
  <c r="H258" i="4"/>
  <c r="H261" i="4" s="1"/>
  <c r="H264" i="4" s="1"/>
  <c r="H301" i="4" s="1"/>
  <c r="E75" i="5"/>
  <c r="E76" i="5" s="1"/>
  <c r="F74" i="5" s="1"/>
  <c r="L314" i="4"/>
  <c r="L315" i="4" s="1"/>
  <c r="L326" i="4" s="1"/>
  <c r="L281" i="4"/>
  <c r="O275" i="4"/>
  <c r="P269" i="4"/>
  <c r="P272" i="4" s="1"/>
  <c r="N274" i="4"/>
  <c r="N277" i="4" s="1"/>
  <c r="M279" i="4"/>
  <c r="F43" i="5" s="1"/>
  <c r="F45" i="5" s="1"/>
  <c r="J293" i="4" l="1"/>
  <c r="J297" i="4" s="1"/>
  <c r="K290" i="4"/>
  <c r="K291" i="4" s="1"/>
  <c r="H302" i="4"/>
  <c r="I258" i="4"/>
  <c r="I261" i="4" s="1"/>
  <c r="I264" i="4" s="1"/>
  <c r="I301" i="4" s="1"/>
  <c r="I302" i="4" s="1"/>
  <c r="J325" i="4"/>
  <c r="J327" i="4" s="1"/>
  <c r="K326" i="4"/>
  <c r="D78" i="5"/>
  <c r="D39" i="5"/>
  <c r="D41" i="5" s="1"/>
  <c r="D57" i="5" s="1"/>
  <c r="M314" i="4"/>
  <c r="M281" i="4"/>
  <c r="O274" i="4"/>
  <c r="O277" i="4" s="1"/>
  <c r="N279" i="4"/>
  <c r="P275" i="4"/>
  <c r="Q269" i="4"/>
  <c r="Q272" i="4" s="1"/>
  <c r="K293" i="4" l="1"/>
  <c r="K297" i="4" s="1"/>
  <c r="L290" i="4"/>
  <c r="L291" i="4" s="1"/>
  <c r="M315" i="4"/>
  <c r="F63" i="5"/>
  <c r="K325" i="4"/>
  <c r="K327" i="4" s="1"/>
  <c r="J258" i="4"/>
  <c r="N314" i="4"/>
  <c r="N281" i="4"/>
  <c r="R269" i="4"/>
  <c r="R272" i="4" s="1"/>
  <c r="Q275" i="4"/>
  <c r="P274" i="4"/>
  <c r="P277" i="4" s="1"/>
  <c r="O279" i="4"/>
  <c r="L293" i="4" l="1"/>
  <c r="L297" i="4" s="1"/>
  <c r="M290" i="4"/>
  <c r="E37" i="5"/>
  <c r="J261" i="4"/>
  <c r="J264" i="4" s="1"/>
  <c r="J301" i="4" s="1"/>
  <c r="J302" i="4" s="1"/>
  <c r="N315" i="4"/>
  <c r="M326" i="4"/>
  <c r="F64" i="5"/>
  <c r="K258" i="4"/>
  <c r="K261" i="4" s="1"/>
  <c r="K264" i="4" s="1"/>
  <c r="K301" i="4" s="1"/>
  <c r="L325" i="4"/>
  <c r="L327" i="4" s="1"/>
  <c r="O314" i="4"/>
  <c r="O315" i="4" s="1"/>
  <c r="O326" i="4" s="1"/>
  <c r="O281" i="4"/>
  <c r="P279" i="4"/>
  <c r="G43" i="5" s="1"/>
  <c r="Q274" i="4"/>
  <c r="Q277" i="4" s="1"/>
  <c r="R275" i="4"/>
  <c r="S269" i="4"/>
  <c r="S272" i="4" s="1"/>
  <c r="K302" i="4" l="1"/>
  <c r="M291" i="4"/>
  <c r="F52" i="5"/>
  <c r="F53" i="5" s="1"/>
  <c r="F55" i="5" s="1"/>
  <c r="F75" i="5"/>
  <c r="F76" i="5" s="1"/>
  <c r="G74" i="5" s="1"/>
  <c r="N326" i="4"/>
  <c r="E78" i="5"/>
  <c r="E39" i="5"/>
  <c r="E41" i="5" s="1"/>
  <c r="E57" i="5" s="1"/>
  <c r="G45" i="5"/>
  <c r="H43" i="5"/>
  <c r="M325" i="4"/>
  <c r="M327" i="4" s="1"/>
  <c r="L258" i="4"/>
  <c r="L261" i="4" s="1"/>
  <c r="L264" i="4" s="1"/>
  <c r="L301" i="4" s="1"/>
  <c r="L302" i="4" s="1"/>
  <c r="P314" i="4"/>
  <c r="P281" i="4"/>
  <c r="S275" i="4"/>
  <c r="T269" i="4"/>
  <c r="T272" i="4" s="1"/>
  <c r="R274" i="4"/>
  <c r="R277" i="4" s="1"/>
  <c r="Q279" i="4"/>
  <c r="M293" i="4" l="1"/>
  <c r="M297" i="4" s="1"/>
  <c r="N290" i="4"/>
  <c r="N291" i="4" s="1"/>
  <c r="H45" i="5"/>
  <c r="D45" i="6" s="1"/>
  <c r="D43" i="6"/>
  <c r="P315" i="4"/>
  <c r="G63" i="5"/>
  <c r="H63" i="5" s="1"/>
  <c r="D63" i="6" s="1"/>
  <c r="N325" i="4"/>
  <c r="N327" i="4" s="1"/>
  <c r="M258" i="4"/>
  <c r="H74" i="5"/>
  <c r="Q314" i="4"/>
  <c r="Q281" i="4"/>
  <c r="U269" i="4"/>
  <c r="U272" i="4" s="1"/>
  <c r="T275" i="4"/>
  <c r="S274" i="4"/>
  <c r="S277" i="4" s="1"/>
  <c r="R279" i="4"/>
  <c r="N293" i="4" l="1"/>
  <c r="N297" i="4" s="1"/>
  <c r="O290" i="4"/>
  <c r="O291" i="4" s="1"/>
  <c r="O325" i="4"/>
  <c r="O327" i="4" s="1"/>
  <c r="N258" i="4"/>
  <c r="N261" i="4" s="1"/>
  <c r="N264" i="4" s="1"/>
  <c r="M261" i="4"/>
  <c r="M264" i="4" s="1"/>
  <c r="M301" i="4" s="1"/>
  <c r="M302" i="4" s="1"/>
  <c r="F37" i="5"/>
  <c r="P326" i="4"/>
  <c r="G64" i="5"/>
  <c r="D74" i="6"/>
  <c r="Q315" i="4"/>
  <c r="R314" i="4"/>
  <c r="R315" i="4" s="1"/>
  <c r="R326" i="4" s="1"/>
  <c r="R281" i="4"/>
  <c r="T274" i="4"/>
  <c r="T277" i="4" s="1"/>
  <c r="S279" i="4"/>
  <c r="I43" i="5" s="1"/>
  <c r="I45" i="5" s="1"/>
  <c r="U275" i="4"/>
  <c r="V269" i="4"/>
  <c r="V272" i="4" s="1"/>
  <c r="N301" i="4" l="1"/>
  <c r="O293" i="4"/>
  <c r="O297" i="4" s="1"/>
  <c r="P290" i="4"/>
  <c r="F78" i="5"/>
  <c r="F39" i="5"/>
  <c r="F41" i="5" s="1"/>
  <c r="F57" i="5" s="1"/>
  <c r="G75" i="5"/>
  <c r="H64" i="5"/>
  <c r="D64" i="6" s="1"/>
  <c r="Q326" i="4"/>
  <c r="O258" i="4"/>
  <c r="O261" i="4" s="1"/>
  <c r="O264" i="4" s="1"/>
  <c r="P325" i="4"/>
  <c r="P327" i="4" s="1"/>
  <c r="S314" i="4"/>
  <c r="S281" i="4"/>
  <c r="W269" i="4"/>
  <c r="W272" i="4" s="1"/>
  <c r="V275" i="4"/>
  <c r="U274" i="4"/>
  <c r="U277" i="4" s="1"/>
  <c r="T279" i="4"/>
  <c r="O301" i="4" l="1"/>
  <c r="P291" i="4"/>
  <c r="G52" i="5"/>
  <c r="H75" i="5"/>
  <c r="G76" i="5"/>
  <c r="Q325" i="4"/>
  <c r="Q327" i="4" s="1"/>
  <c r="P258" i="4"/>
  <c r="S315" i="4"/>
  <c r="I63" i="5"/>
  <c r="T314" i="4"/>
  <c r="T281" i="4"/>
  <c r="V274" i="4"/>
  <c r="V277" i="4" s="1"/>
  <c r="U279" i="4"/>
  <c r="W275" i="4"/>
  <c r="X269" i="4"/>
  <c r="X272" i="4" s="1"/>
  <c r="H52" i="5" l="1"/>
  <c r="G53" i="5"/>
  <c r="G55" i="5" s="1"/>
  <c r="P293" i="4"/>
  <c r="P297" i="4" s="1"/>
  <c r="Q290" i="4"/>
  <c r="Q291" i="4" s="1"/>
  <c r="T315" i="4"/>
  <c r="G37" i="5"/>
  <c r="P261" i="4"/>
  <c r="P264" i="4" s="1"/>
  <c r="Q258" i="4"/>
  <c r="Q261" i="4" s="1"/>
  <c r="Q264" i="4" s="1"/>
  <c r="R325" i="4"/>
  <c r="R327" i="4" s="1"/>
  <c r="S326" i="4"/>
  <c r="I64" i="5"/>
  <c r="D75" i="6"/>
  <c r="H76" i="5"/>
  <c r="U314" i="4"/>
  <c r="U315" i="4" s="1"/>
  <c r="U326" i="4" s="1"/>
  <c r="U281" i="4"/>
  <c r="Y269" i="4"/>
  <c r="Y272" i="4" s="1"/>
  <c r="X275" i="4"/>
  <c r="W274" i="4"/>
  <c r="W277" i="4" s="1"/>
  <c r="V279" i="4"/>
  <c r="J43" i="5" s="1"/>
  <c r="J45" i="5" s="1"/>
  <c r="P301" i="4" l="1"/>
  <c r="D52" i="6"/>
  <c r="H53" i="5"/>
  <c r="Q293" i="4"/>
  <c r="Q297" i="4" s="1"/>
  <c r="Q301" i="4" s="1"/>
  <c r="R290" i="4"/>
  <c r="R291" i="4" s="1"/>
  <c r="R258" i="4"/>
  <c r="R261" i="4" s="1"/>
  <c r="R264" i="4" s="1"/>
  <c r="S325" i="4"/>
  <c r="S327" i="4" s="1"/>
  <c r="D76" i="6"/>
  <c r="I74" i="5"/>
  <c r="G78" i="5"/>
  <c r="G39" i="5"/>
  <c r="G41" i="5" s="1"/>
  <c r="G57" i="5" s="1"/>
  <c r="H37" i="5"/>
  <c r="I75" i="5"/>
  <c r="T326" i="4"/>
  <c r="V314" i="4"/>
  <c r="V281" i="4"/>
  <c r="X274" i="4"/>
  <c r="X277" i="4" s="1"/>
  <c r="W279" i="4"/>
  <c r="Y275" i="4"/>
  <c r="Z269" i="4"/>
  <c r="Z272" i="4" s="1"/>
  <c r="D53" i="6" l="1"/>
  <c r="H55" i="5"/>
  <c r="D55" i="6" s="1"/>
  <c r="R293" i="4"/>
  <c r="R297" i="4" s="1"/>
  <c r="R301" i="4" s="1"/>
  <c r="S290" i="4"/>
  <c r="I76" i="5"/>
  <c r="J74" i="5" s="1"/>
  <c r="S258" i="4"/>
  <c r="T325" i="4"/>
  <c r="T327" i="4" s="1"/>
  <c r="D37" i="6"/>
  <c r="H39" i="5"/>
  <c r="H78" i="5"/>
  <c r="V315" i="4"/>
  <c r="J63" i="5"/>
  <c r="W314" i="4"/>
  <c r="W281" i="4"/>
  <c r="Z275" i="4"/>
  <c r="AA269" i="4"/>
  <c r="AA272" i="4" s="1"/>
  <c r="Y274" i="4"/>
  <c r="Y277" i="4" s="1"/>
  <c r="X279" i="4"/>
  <c r="S291" i="4" l="1"/>
  <c r="I52" i="5"/>
  <c r="I53" i="5" s="1"/>
  <c r="I55" i="5" s="1"/>
  <c r="T258" i="4"/>
  <c r="T261" i="4" s="1"/>
  <c r="T264" i="4" s="1"/>
  <c r="U325" i="4"/>
  <c r="U327" i="4" s="1"/>
  <c r="V326" i="4"/>
  <c r="J64" i="5"/>
  <c r="W315" i="4"/>
  <c r="S261" i="4"/>
  <c r="S264" i="4" s="1"/>
  <c r="I37" i="5"/>
  <c r="H41" i="5"/>
  <c r="D39" i="6"/>
  <c r="X314" i="4"/>
  <c r="X315" i="4" s="1"/>
  <c r="X326" i="4" s="1"/>
  <c r="X281" i="4"/>
  <c r="Z274" i="4"/>
  <c r="Z277" i="4" s="1"/>
  <c r="Y279" i="4"/>
  <c r="K43" i="5" s="1"/>
  <c r="K45" i="5" s="1"/>
  <c r="AA275" i="4"/>
  <c r="AB269" i="4"/>
  <c r="AB272" i="4" s="1"/>
  <c r="AB275" i="4" s="1"/>
  <c r="S293" i="4" l="1"/>
  <c r="S297" i="4" s="1"/>
  <c r="S301" i="4" s="1"/>
  <c r="T290" i="4"/>
  <c r="T291" i="4" s="1"/>
  <c r="W326" i="4"/>
  <c r="J75" i="5"/>
  <c r="J76" i="5" s="1"/>
  <c r="K74" i="5" s="1"/>
  <c r="I39" i="5"/>
  <c r="I41" i="5" s="1"/>
  <c r="I57" i="5" s="1"/>
  <c r="I78" i="5"/>
  <c r="V325" i="4"/>
  <c r="V327" i="4" s="1"/>
  <c r="U258" i="4"/>
  <c r="U261" i="4" s="1"/>
  <c r="U264" i="4" s="1"/>
  <c r="H57" i="5"/>
  <c r="D41" i="6"/>
  <c r="Y314" i="4"/>
  <c r="Y281" i="4"/>
  <c r="AA274" i="4"/>
  <c r="AA277" i="4" s="1"/>
  <c r="Z279" i="4"/>
  <c r="T293" i="4" l="1"/>
  <c r="T297" i="4" s="1"/>
  <c r="T301" i="4" s="1"/>
  <c r="U290" i="4"/>
  <c r="U291" i="4" s="1"/>
  <c r="Y315" i="4"/>
  <c r="K63" i="5"/>
  <c r="V258" i="4"/>
  <c r="W325" i="4"/>
  <c r="W327" i="4" s="1"/>
  <c r="Z314" i="4"/>
  <c r="Z281" i="4"/>
  <c r="AB274" i="4"/>
  <c r="AB277" i="4" s="1"/>
  <c r="AB279" i="4" s="1"/>
  <c r="AA279" i="4"/>
  <c r="U293" i="4" l="1"/>
  <c r="U297" i="4" s="1"/>
  <c r="U301" i="4" s="1"/>
  <c r="V290" i="4"/>
  <c r="J37" i="5"/>
  <c r="V261" i="4"/>
  <c r="V264" i="4" s="1"/>
  <c r="AB281" i="4"/>
  <c r="L43" i="5"/>
  <c r="Y326" i="4"/>
  <c r="K64" i="5"/>
  <c r="X325" i="4"/>
  <c r="X327" i="4" s="1"/>
  <c r="W258" i="4"/>
  <c r="W261" i="4" s="1"/>
  <c r="W264" i="4" s="1"/>
  <c r="Z315" i="4"/>
  <c r="AA314" i="4"/>
  <c r="AA315" i="4" s="1"/>
  <c r="AA326" i="4" s="1"/>
  <c r="AA281" i="4"/>
  <c r="AB314" i="4"/>
  <c r="AB315" i="4" s="1"/>
  <c r="AB326" i="4" s="1"/>
  <c r="V291" i="4" l="1"/>
  <c r="J52" i="5"/>
  <c r="J53" i="5" s="1"/>
  <c r="J55" i="5" s="1"/>
  <c r="L63" i="5"/>
  <c r="M63" i="5" s="1"/>
  <c r="F63" i="6" s="1"/>
  <c r="M43" i="5"/>
  <c r="L45" i="5"/>
  <c r="K75" i="5"/>
  <c r="K76" i="5" s="1"/>
  <c r="L74" i="5" s="1"/>
  <c r="X258" i="4"/>
  <c r="X261" i="4" s="1"/>
  <c r="X264" i="4" s="1"/>
  <c r="Y325" i="4"/>
  <c r="Y327" i="4" s="1"/>
  <c r="Z326" i="4"/>
  <c r="L64" i="5"/>
  <c r="L75" i="5" s="1"/>
  <c r="M75" i="5" s="1"/>
  <c r="F75" i="6" s="1"/>
  <c r="J78" i="5"/>
  <c r="J39" i="5"/>
  <c r="J41" i="5" s="1"/>
  <c r="J57" i="5" l="1"/>
  <c r="V293" i="4"/>
  <c r="V297" i="4" s="1"/>
  <c r="V301" i="4" s="1"/>
  <c r="W290" i="4"/>
  <c r="W291" i="4" s="1"/>
  <c r="L76" i="5"/>
  <c r="M74" i="5"/>
  <c r="Z325" i="4"/>
  <c r="Z327" i="4" s="1"/>
  <c r="Y258" i="4"/>
  <c r="M64" i="5"/>
  <c r="F64" i="6" s="1"/>
  <c r="M45" i="5"/>
  <c r="F45" i="6" s="1"/>
  <c r="F43" i="6"/>
  <c r="W293" i="4" l="1"/>
  <c r="W297" i="4" s="1"/>
  <c r="W301" i="4" s="1"/>
  <c r="X290" i="4"/>
  <c r="X291" i="4" s="1"/>
  <c r="K37" i="5"/>
  <c r="Y261" i="4"/>
  <c r="Y264" i="4" s="1"/>
  <c r="M76" i="5"/>
  <c r="F76" i="6" s="1"/>
  <c r="F74" i="6"/>
  <c r="Z258" i="4"/>
  <c r="Z261" i="4" s="1"/>
  <c r="Z264" i="4" s="1"/>
  <c r="AA325" i="4"/>
  <c r="AA327" i="4" s="1"/>
  <c r="X293" i="4" l="1"/>
  <c r="X297" i="4" s="1"/>
  <c r="X301" i="4" s="1"/>
  <c r="Y290" i="4"/>
  <c r="AB325" i="4"/>
  <c r="AB327" i="4" s="1"/>
  <c r="AB258" i="4" s="1"/>
  <c r="AA258" i="4"/>
  <c r="AA261" i="4" s="1"/>
  <c r="AA264" i="4" s="1"/>
  <c r="K39" i="5"/>
  <c r="K41" i="5" s="1"/>
  <c r="K78" i="5"/>
  <c r="K52" i="5" l="1"/>
  <c r="K53" i="5" s="1"/>
  <c r="K55" i="5" s="1"/>
  <c r="K57" i="5" s="1"/>
  <c r="Y291" i="4"/>
  <c r="AB261" i="4"/>
  <c r="AB264" i="4" s="1"/>
  <c r="L37" i="5"/>
  <c r="Y293" i="4" l="1"/>
  <c r="Y297" i="4" s="1"/>
  <c r="Y301" i="4" s="1"/>
  <c r="Z290" i="4"/>
  <c r="Z291" i="4" s="1"/>
  <c r="L78" i="5"/>
  <c r="L39" i="5"/>
  <c r="L41" i="5" s="1"/>
  <c r="M37" i="5"/>
  <c r="Z293" i="4" l="1"/>
  <c r="Z297" i="4" s="1"/>
  <c r="Z301" i="4" s="1"/>
  <c r="AA290" i="4"/>
  <c r="AA291" i="4" s="1"/>
  <c r="F37" i="6"/>
  <c r="M78" i="5"/>
  <c r="M39" i="5"/>
  <c r="AA293" i="4" l="1"/>
  <c r="AA297" i="4" s="1"/>
  <c r="AA301" i="4" s="1"/>
  <c r="AB290" i="4"/>
  <c r="M41" i="5"/>
  <c r="F39" i="6"/>
  <c r="L52" i="5" l="1"/>
  <c r="AB291" i="4"/>
  <c r="AB293" i="4" s="1"/>
  <c r="AB297" i="4" s="1"/>
  <c r="AB301" i="4" s="1"/>
  <c r="F41" i="6"/>
  <c r="L53" i="5" l="1"/>
  <c r="L55" i="5" s="1"/>
  <c r="L57" i="5" s="1"/>
  <c r="M52" i="5"/>
  <c r="M53" i="5" l="1"/>
  <c r="F52" i="6"/>
  <c r="M55" i="5" l="1"/>
  <c r="F53" i="6"/>
  <c r="F55" i="6" l="1"/>
  <c r="M57" i="5"/>
</calcChain>
</file>

<file path=xl/sharedStrings.xml><?xml version="1.0" encoding="utf-8"?>
<sst xmlns="http://schemas.openxmlformats.org/spreadsheetml/2006/main" count="682" uniqueCount="199">
  <si>
    <t>Developer</t>
  </si>
  <si>
    <t>Commercial</t>
  </si>
  <si>
    <t xml:space="preserve">Tenants </t>
  </si>
  <si>
    <t>Marketing</t>
  </si>
  <si>
    <t># Of units</t>
  </si>
  <si>
    <t>0-25</t>
  </si>
  <si>
    <t>0-50</t>
  </si>
  <si>
    <t>26-50</t>
  </si>
  <si>
    <t>51-75</t>
  </si>
  <si>
    <t>76-100</t>
  </si>
  <si>
    <t>Revenue / Unit</t>
  </si>
  <si>
    <t>Annual -SAR</t>
  </si>
  <si>
    <t>Maximum Unit</t>
  </si>
  <si>
    <t>Total Revenue</t>
  </si>
  <si>
    <t>51-100</t>
  </si>
  <si>
    <t>101-200</t>
  </si>
  <si>
    <t>Total Unites</t>
  </si>
  <si>
    <t>AV Ads</t>
  </si>
  <si>
    <t xml:space="preserve">Marketing </t>
  </si>
  <si>
    <t># of User</t>
  </si>
  <si>
    <t>AV Users / Unit</t>
  </si>
  <si>
    <t>Sar/Ads</t>
  </si>
  <si>
    <t>Y1-1</t>
  </si>
  <si>
    <t>Y1-2</t>
  </si>
  <si>
    <t>Y1-3</t>
  </si>
  <si>
    <t>Y1-4</t>
  </si>
  <si>
    <t>Y1-5</t>
  </si>
  <si>
    <t>Y1-6</t>
  </si>
  <si>
    <t>Y1-7</t>
  </si>
  <si>
    <t>Y1-8</t>
  </si>
  <si>
    <t>Y1-9</t>
  </si>
  <si>
    <t>Y1-10</t>
  </si>
  <si>
    <t>Y1-11</t>
  </si>
  <si>
    <t>Y1-12</t>
  </si>
  <si>
    <t>Y2-1</t>
  </si>
  <si>
    <t>Y2-2</t>
  </si>
  <si>
    <t>Y2-3</t>
  </si>
  <si>
    <t>Y2-4</t>
  </si>
  <si>
    <t>Y2-5</t>
  </si>
  <si>
    <t>Y2-6</t>
  </si>
  <si>
    <t>Y2-7</t>
  </si>
  <si>
    <t>Y2-8</t>
  </si>
  <si>
    <t>Y2-9</t>
  </si>
  <si>
    <t>Y2-10</t>
  </si>
  <si>
    <t>Y2-11</t>
  </si>
  <si>
    <t>Y2-12</t>
  </si>
  <si>
    <t>Volume</t>
  </si>
  <si>
    <t># Project</t>
  </si>
  <si>
    <t># Customer</t>
  </si>
  <si>
    <t>Total</t>
  </si>
  <si>
    <t>Pricing</t>
  </si>
  <si>
    <t>Set-up fees / Project</t>
  </si>
  <si>
    <t>Renewal Subscription 80% Y-1</t>
  </si>
  <si>
    <t>Set-up fees Revenue</t>
  </si>
  <si>
    <t>Subscription Revenue</t>
  </si>
  <si>
    <t>Bundles</t>
  </si>
  <si>
    <t>Y1</t>
  </si>
  <si>
    <t>Y2</t>
  </si>
  <si>
    <t>Annual Subscriptio/Unit</t>
  </si>
  <si>
    <t># Of Units</t>
  </si>
  <si>
    <t># Of  Units</t>
  </si>
  <si>
    <t>Revenue</t>
  </si>
  <si>
    <t>Cost Of Revenue</t>
  </si>
  <si>
    <t>Tech Cost</t>
  </si>
  <si>
    <t>Context -Google Cloud</t>
  </si>
  <si>
    <t>Tech -Support</t>
  </si>
  <si>
    <t>Other Subscription</t>
  </si>
  <si>
    <t>Total Tech Cost</t>
  </si>
  <si>
    <t>Sales Dep</t>
  </si>
  <si>
    <t>Marketing Dep</t>
  </si>
  <si>
    <t>Finance Dep</t>
  </si>
  <si>
    <t>G&amp;A</t>
  </si>
  <si>
    <t>Office Rent</t>
  </si>
  <si>
    <t>Legal Ex</t>
  </si>
  <si>
    <t>Other Ex</t>
  </si>
  <si>
    <t>Team</t>
  </si>
  <si>
    <t>Dep Ex</t>
  </si>
  <si>
    <t>Salary</t>
  </si>
  <si>
    <t># Marketing Interns</t>
  </si>
  <si>
    <t># Content Creator</t>
  </si>
  <si>
    <t># Graphic Designer</t>
  </si>
  <si>
    <t>Graphic Designer (SAR)</t>
  </si>
  <si>
    <t>Marketing Interns (SAR)</t>
  </si>
  <si>
    <t>Content Creator (SAR)</t>
  </si>
  <si>
    <t>Numbers</t>
  </si>
  <si>
    <t>Total Salaries</t>
  </si>
  <si>
    <t>Total Content Creator</t>
  </si>
  <si>
    <t xml:space="preserve"> Total Salaries</t>
  </si>
  <si>
    <t>ADS</t>
  </si>
  <si>
    <t xml:space="preserve"> Total Other Ex</t>
  </si>
  <si>
    <t>Total Marketing Ex</t>
  </si>
  <si>
    <t>Commercial Director</t>
  </si>
  <si>
    <t>Customer Service</t>
  </si>
  <si>
    <t>Sales Representative</t>
  </si>
  <si>
    <t>Total Graphic Designer</t>
  </si>
  <si>
    <t>Total Marketing Interns</t>
  </si>
  <si>
    <t>Total Sales Ex</t>
  </si>
  <si>
    <t>PhoneS Bills</t>
  </si>
  <si>
    <t>Ops Supervisor</t>
  </si>
  <si>
    <t>OP Specialist</t>
  </si>
  <si>
    <t>Operation Manager</t>
  </si>
  <si>
    <t>Total Operation Ex</t>
  </si>
  <si>
    <t>Phones Bills</t>
  </si>
  <si>
    <t>Accountant</t>
  </si>
  <si>
    <t>Financial Manager</t>
  </si>
  <si>
    <t>Total Finance Ex</t>
  </si>
  <si>
    <t>D&amp;A</t>
  </si>
  <si>
    <t>Total G&amp;A</t>
  </si>
  <si>
    <t>Beginning Balance</t>
  </si>
  <si>
    <t>Additions</t>
  </si>
  <si>
    <t>Disposals</t>
  </si>
  <si>
    <t>Ending Gross Balance</t>
  </si>
  <si>
    <t>Beginning Accumulated Depreciation</t>
  </si>
  <si>
    <t>Depreciation for the Period</t>
  </si>
  <si>
    <t>Ending Accumulated Depreciation</t>
  </si>
  <si>
    <t>Net Asset Value</t>
  </si>
  <si>
    <t>Intangible Assets</t>
  </si>
  <si>
    <t>Laptops</t>
  </si>
  <si>
    <t>Assets</t>
  </si>
  <si>
    <t xml:space="preserve">Furnitures </t>
  </si>
  <si>
    <t>Non-Current Assets</t>
  </si>
  <si>
    <t>Current Assets</t>
  </si>
  <si>
    <t>Cash</t>
  </si>
  <si>
    <t>Petty Cash</t>
  </si>
  <si>
    <t>Liability</t>
  </si>
  <si>
    <t>Current Liability</t>
  </si>
  <si>
    <t>Un-earned Revenue</t>
  </si>
  <si>
    <t>Additions Subscription</t>
  </si>
  <si>
    <t>Net Un-earned Revenue</t>
  </si>
  <si>
    <t>Accrued Revenue For the Period</t>
  </si>
  <si>
    <t>Beginning Accrued Revenue</t>
  </si>
  <si>
    <t>Ending Accumulated Accrued Revenue</t>
  </si>
  <si>
    <t>Equity</t>
  </si>
  <si>
    <t>Capital</t>
  </si>
  <si>
    <t>Cash Flow Statement</t>
  </si>
  <si>
    <t>Net Profit/(Loss)</t>
  </si>
  <si>
    <t>Change in Prepayments</t>
  </si>
  <si>
    <t>Change Unearned Revenue</t>
  </si>
  <si>
    <t>Cash Flow From Operations</t>
  </si>
  <si>
    <t>Change in Fixed Assets</t>
  </si>
  <si>
    <t>Change in Intangible Assets</t>
  </si>
  <si>
    <t>Cash Flow From Investing</t>
  </si>
  <si>
    <t>Change in Share Capital</t>
  </si>
  <si>
    <t>Cash Flow From Financing</t>
  </si>
  <si>
    <t>Change in Cash</t>
  </si>
  <si>
    <t>Ending Balance</t>
  </si>
  <si>
    <t>Add: D&amp;A</t>
  </si>
  <si>
    <t>Total EX</t>
  </si>
  <si>
    <t>Accumulated earning or Loss</t>
  </si>
  <si>
    <t>Total Equity</t>
  </si>
  <si>
    <t>Total Liability</t>
  </si>
  <si>
    <t>Total Current Assets</t>
  </si>
  <si>
    <t>Total Non- Current Assets</t>
  </si>
  <si>
    <t>Total Assets</t>
  </si>
  <si>
    <t>Total Liability &amp; Equity</t>
  </si>
  <si>
    <t>Control</t>
  </si>
  <si>
    <t>Fund Raising</t>
  </si>
  <si>
    <t>Gross Profit</t>
  </si>
  <si>
    <t>GM</t>
  </si>
  <si>
    <t>Net Profit / Loss</t>
  </si>
  <si>
    <t>P/L</t>
  </si>
  <si>
    <t>Financial Postion</t>
  </si>
  <si>
    <t>Q1-Y1</t>
  </si>
  <si>
    <t>Q2-Y1</t>
  </si>
  <si>
    <t>Q3-Y1</t>
  </si>
  <si>
    <t>Q4-Y1</t>
  </si>
  <si>
    <t>Y-1</t>
  </si>
  <si>
    <t>Q1-Y2</t>
  </si>
  <si>
    <t>Q2-Y2</t>
  </si>
  <si>
    <t>Q3-Y2</t>
  </si>
  <si>
    <t>Q4-Y2</t>
  </si>
  <si>
    <t>Y-2</t>
  </si>
  <si>
    <t>Itemes</t>
  </si>
  <si>
    <t>Net Income (loss)</t>
  </si>
  <si>
    <t>Fixed Assets</t>
  </si>
  <si>
    <t xml:space="preserve">Intaingble Assets </t>
  </si>
  <si>
    <t>Current Profit/Loss</t>
  </si>
  <si>
    <t>Real Estat Developers</t>
  </si>
  <si>
    <t>Amount (SAR)</t>
  </si>
  <si>
    <t>Proportion</t>
  </si>
  <si>
    <t>Amount (USD)</t>
  </si>
  <si>
    <t>Team Development</t>
  </si>
  <si>
    <t>Others Ex</t>
  </si>
  <si>
    <t>Platform Development</t>
  </si>
  <si>
    <t>Capital Expenditure</t>
  </si>
  <si>
    <t>Total Funding</t>
  </si>
  <si>
    <t>PropSpace</t>
  </si>
  <si>
    <t>P&amp;L</t>
  </si>
  <si>
    <t>Use of Fund Y-1</t>
  </si>
  <si>
    <t># Project / #Customer</t>
  </si>
  <si>
    <t># Units / Project</t>
  </si>
  <si>
    <t>BDM</t>
  </si>
  <si>
    <t>Commissions (1%)</t>
  </si>
  <si>
    <t>DV Ops</t>
  </si>
  <si>
    <t>Dv-Operation</t>
  </si>
  <si>
    <t>Dev-Operation Dep</t>
  </si>
  <si>
    <t>Dev-Operation Manager</t>
  </si>
  <si>
    <t>%</t>
  </si>
  <si>
    <t>Affiliate Marketing &amp; Confferance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</si>
</sst>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</numFmts>
  <fonts count="3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73763"/>
      <name val="Calibri"/>
      <family val="2"/>
    </font>
    <font>
      <sz val="11"/>
      <name val="Calibri"/>
      <family val="2"/>
      <scheme val="minor"/>
    </font>
    <font>
      <sz val="11"/>
      <color rgb="FF073763"/>
      <name val="Calibri"/>
      <family val="2"/>
    </font>
    <font>
      <sz val="11"/>
      <color rgb="FF00B050"/>
      <name val="Calibri"/>
      <family val="2"/>
    </font>
    <font>
      <b/>
      <i/>
      <sz val="11"/>
      <name val="Calibri"/>
      <family val="2"/>
    </font>
    <font>
      <sz val="12"/>
      <color theme="1"/>
      <name val="Arial Nova Light"/>
      <family val="2"/>
    </font>
    <font>
      <b/>
      <sz val="11"/>
      <color theme="1"/>
      <name val="Arial Nova Light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0"/>
      <name val="Calibri"/>
      <family val="2"/>
    </font>
    <font>
      <b/>
      <sz val="11"/>
      <color rgb="FF073763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63A4F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73763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2" tint="-4.9989318521683403E-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rgb="FF00B0F0"/>
      </left>
      <right style="hair">
        <color rgb="FF00B0F0"/>
      </right>
      <top style="hair">
        <color rgb="FF00B0F0"/>
      </top>
      <bottom style="hair">
        <color rgb="FF00B0F0"/>
      </bottom>
      <diagonal/>
    </border>
    <border>
      <left style="hair">
        <color rgb="FF00B0F0"/>
      </left>
      <right style="hair">
        <color rgb="FF00B0F0"/>
      </right>
      <top/>
      <bottom/>
      <diagonal/>
    </border>
    <border>
      <left style="hair">
        <color rgb="FF00B0F0"/>
      </left>
      <right style="hair">
        <color rgb="FF00B0F0"/>
      </right>
      <top style="dashDotDot">
        <color rgb="FF00B0F0"/>
      </top>
      <bottom style="dashDotDot">
        <color rgb="FF00B0F0"/>
      </bottom>
      <diagonal/>
    </border>
    <border>
      <left style="hair">
        <color rgb="FF00B0F0"/>
      </left>
      <right style="hair">
        <color rgb="FF00B0F0"/>
      </right>
      <top style="hair">
        <color rgb="FF00B0F0"/>
      </top>
      <bottom/>
      <diagonal/>
    </border>
    <border>
      <left style="hair">
        <color rgb="FF00B0F0"/>
      </left>
      <right style="hair">
        <color rgb="FF00B0F0"/>
      </right>
      <top/>
      <bottom style="hair">
        <color rgb="FF00B0F0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hair">
        <color rgb="FF00B0F0"/>
      </bottom>
      <diagonal/>
    </border>
    <border>
      <left style="hair">
        <color rgb="FF00B0F0"/>
      </left>
      <right style="hair">
        <color rgb="FF00B0F0"/>
      </right>
      <top style="medium">
        <color theme="4" tint="0.39994506668294322"/>
      </top>
      <bottom style="hair">
        <color rgb="FF00B0F0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hair">
        <color rgb="FF00B0F0"/>
      </bottom>
      <diagonal/>
    </border>
    <border>
      <left style="medium">
        <color theme="4" tint="0.39994506668294322"/>
      </left>
      <right/>
      <top/>
      <bottom/>
      <diagonal/>
    </border>
    <border>
      <left/>
      <right style="medium">
        <color theme="4" tint="0.39994506668294322"/>
      </right>
      <top/>
      <bottom/>
      <diagonal/>
    </border>
    <border>
      <left style="medium">
        <color theme="4" tint="0.39994506668294322"/>
      </left>
      <right/>
      <top style="hair">
        <color rgb="FF00B0F0"/>
      </top>
      <bottom style="hair">
        <color rgb="FF00B0F0"/>
      </bottom>
      <diagonal/>
    </border>
    <border>
      <left/>
      <right style="medium">
        <color theme="4" tint="0.39994506668294322"/>
      </right>
      <top style="hair">
        <color rgb="FF00B0F0"/>
      </top>
      <bottom style="hair">
        <color rgb="FF00B0F0"/>
      </bottom>
      <diagonal/>
    </border>
    <border>
      <left style="medium">
        <color theme="4" tint="0.39994506668294322"/>
      </left>
      <right/>
      <top style="dashDotDot">
        <color rgb="FF00B0F0"/>
      </top>
      <bottom style="dashDotDot">
        <color rgb="FF00B0F0"/>
      </bottom>
      <diagonal/>
    </border>
    <border>
      <left/>
      <right style="medium">
        <color theme="4" tint="0.39994506668294322"/>
      </right>
      <top style="dashDotDot">
        <color rgb="FF00B0F0"/>
      </top>
      <bottom style="dashDotDot">
        <color rgb="FF00B0F0"/>
      </bottom>
      <diagonal/>
    </border>
    <border>
      <left style="medium">
        <color theme="4" tint="0.39994506668294322"/>
      </left>
      <right/>
      <top style="dashDotDot">
        <color rgb="FF00B0F0"/>
      </top>
      <bottom style="medium">
        <color theme="4" tint="0.39994506668294322"/>
      </bottom>
      <diagonal/>
    </border>
    <border>
      <left style="hair">
        <color rgb="FF00B0F0"/>
      </left>
      <right style="hair">
        <color rgb="FF00B0F0"/>
      </right>
      <top style="dashDotDot">
        <color rgb="FF00B0F0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dashDotDot">
        <color rgb="FF00B0F0"/>
      </top>
      <bottom style="medium">
        <color theme="4" tint="0.39994506668294322"/>
      </bottom>
      <diagonal/>
    </border>
    <border>
      <left style="hair">
        <color rgb="FF00B0F0"/>
      </left>
      <right style="medium">
        <color theme="4" tint="0.39994506668294322"/>
      </right>
      <top style="hair">
        <color rgb="FF00B0F0"/>
      </top>
      <bottom/>
      <diagonal/>
    </border>
    <border>
      <left style="hair">
        <color rgb="FF00B0F0"/>
      </left>
      <right style="medium">
        <color theme="4" tint="0.39994506668294322"/>
      </right>
      <top/>
      <bottom/>
      <diagonal/>
    </border>
    <border>
      <left style="hair">
        <color rgb="FF00B0F0"/>
      </left>
      <right style="medium">
        <color theme="4" tint="0.39994506668294322"/>
      </right>
      <top style="hair">
        <color rgb="FF00B0F0"/>
      </top>
      <bottom style="hair">
        <color rgb="FF00B0F0"/>
      </bottom>
      <diagonal/>
    </border>
    <border>
      <left style="hair">
        <color rgb="FF00B0F0"/>
      </left>
      <right style="medium">
        <color theme="4" tint="0.39994506668294322"/>
      </right>
      <top/>
      <bottom style="hair">
        <color rgb="FF00B0F0"/>
      </bottom>
      <diagonal/>
    </border>
    <border>
      <left style="medium">
        <color theme="4" tint="0.39994506668294322"/>
      </left>
      <right/>
      <top style="hair">
        <color rgb="FF00B0F0"/>
      </top>
      <bottom style="medium">
        <color theme="4" tint="0.39994506668294322"/>
      </bottom>
      <diagonal/>
    </border>
    <border>
      <left style="hair">
        <color rgb="FF00B0F0"/>
      </left>
      <right style="hair">
        <color rgb="FF00B0F0"/>
      </right>
      <top style="hair">
        <color rgb="FF00B0F0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/>
      <bottom style="medium">
        <color theme="4" tint="0.39994506668294322"/>
      </bottom>
      <diagonal/>
    </border>
    <border>
      <left style="hair">
        <color theme="0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theme="0"/>
      </bottom>
      <diagonal/>
    </border>
    <border>
      <left style="medium">
        <color indexed="64"/>
      </left>
      <right style="hair">
        <color theme="0"/>
      </right>
      <top/>
      <bottom style="hair">
        <color theme="0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4" tint="0.39994506668294322"/>
      </top>
      <bottom style="hair">
        <color rgb="FF00B0F0"/>
      </bottom>
      <diagonal/>
    </border>
    <border>
      <left style="hair">
        <color rgb="FF00B0F0"/>
      </left>
      <right/>
      <top style="hair">
        <color rgb="FF00B0F0"/>
      </top>
      <bottom/>
      <diagonal/>
    </border>
    <border>
      <left style="hair">
        <color rgb="FF00B0F0"/>
      </left>
      <right/>
      <top/>
      <bottom/>
      <diagonal/>
    </border>
    <border>
      <left style="hair">
        <color rgb="FF00B0F0"/>
      </left>
      <right/>
      <top style="hair">
        <color rgb="FF00B0F0"/>
      </top>
      <bottom style="hair">
        <color rgb="FF00B0F0"/>
      </bottom>
      <diagonal/>
    </border>
    <border>
      <left style="hair">
        <color rgb="FF00B0F0"/>
      </left>
      <right/>
      <top/>
      <bottom style="hair">
        <color rgb="FF00B0F0"/>
      </bottom>
      <diagonal/>
    </border>
    <border>
      <left/>
      <right/>
      <top/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1454817346722"/>
      </right>
      <top style="medium">
        <color theme="4" tint="0.39994506668294322"/>
      </top>
      <bottom style="hair">
        <color rgb="FF00B0F0"/>
      </bottom>
      <diagonal/>
    </border>
    <border>
      <left style="medium">
        <color theme="4" tint="0.39994506668294322"/>
      </left>
      <right style="medium">
        <color theme="4" tint="0.39991454817346722"/>
      </right>
      <top/>
      <bottom/>
      <diagonal/>
    </border>
    <border>
      <left style="medium">
        <color theme="4" tint="0.39994506668294322"/>
      </left>
      <right style="medium">
        <color theme="4" tint="0.39991454817346722"/>
      </right>
      <top style="hair">
        <color rgb="FF00B0F0"/>
      </top>
      <bottom style="hair">
        <color rgb="FF00B0F0"/>
      </bottom>
      <diagonal/>
    </border>
    <border>
      <left style="medium">
        <color theme="4" tint="0.39994506668294322"/>
      </left>
      <right style="medium">
        <color theme="4" tint="0.39991454817346722"/>
      </right>
      <top style="dashDotDot">
        <color rgb="FF00B0F0"/>
      </top>
      <bottom style="dashDotDot">
        <color rgb="FF00B0F0"/>
      </bottom>
      <diagonal/>
    </border>
    <border>
      <left style="medium">
        <color theme="4" tint="0.39994506668294322"/>
      </left>
      <right style="medium">
        <color theme="4" tint="0.39991454817346722"/>
      </right>
      <top style="dashDotDot">
        <color rgb="FF00B0F0"/>
      </top>
      <bottom style="medium">
        <color theme="4" tint="0.39994506668294322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7" fillId="0" borderId="0"/>
    <xf numFmtId="0" fontId="18" fillId="0" borderId="12" applyNumberFormat="0" applyFill="0" applyAlignment="0" applyProtection="0"/>
  </cellStyleXfs>
  <cellXfs count="256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3" fillId="2" borderId="3" xfId="0" applyFont="1" applyFill="1" applyBorder="1"/>
    <xf numFmtId="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1" fillId="3" borderId="1" xfId="0" applyFont="1" applyFill="1" applyBorder="1"/>
    <xf numFmtId="0" fontId="0" fillId="0" borderId="7" xfId="0" applyBorder="1"/>
    <xf numFmtId="0" fontId="0" fillId="0" borderId="2" xfId="0" applyBorder="1"/>
    <xf numFmtId="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8" xfId="0" applyBorder="1"/>
    <xf numFmtId="4" fontId="2" fillId="0" borderId="8" xfId="0" applyNumberFormat="1" applyFont="1" applyBorder="1" applyAlignment="1">
      <alignment horizontal="center"/>
    </xf>
    <xf numFmtId="0" fontId="0" fillId="0" borderId="6" xfId="0" applyBorder="1"/>
    <xf numFmtId="0" fontId="2" fillId="0" borderId="4" xfId="0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/>
    <xf numFmtId="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7" borderId="0" xfId="0" applyNumberFormat="1" applyFont="1" applyFill="1" applyAlignment="1">
      <alignment horizontal="center"/>
    </xf>
    <xf numFmtId="4" fontId="8" fillId="8" borderId="0" xfId="0" applyNumberFormat="1" applyFont="1" applyFill="1" applyAlignment="1">
      <alignment horizontal="center"/>
    </xf>
    <xf numFmtId="3" fontId="8" fillId="7" borderId="9" xfId="0" applyNumberFormat="1" applyFont="1" applyFill="1" applyBorder="1" applyAlignment="1">
      <alignment horizontal="center" vertical="center"/>
    </xf>
    <xf numFmtId="3" fontId="8" fillId="8" borderId="9" xfId="0" applyNumberFormat="1" applyFont="1" applyFill="1" applyBorder="1" applyAlignment="1">
      <alignment horizontal="center" vertical="center"/>
    </xf>
    <xf numFmtId="3" fontId="8" fillId="8" borderId="0" xfId="0" applyNumberFormat="1" applyFont="1" applyFill="1" applyAlignment="1">
      <alignment horizontal="left" vertical="center"/>
    </xf>
    <xf numFmtId="0" fontId="8" fillId="8" borderId="0" xfId="0" applyFont="1" applyFill="1"/>
    <xf numFmtId="0" fontId="9" fillId="0" borderId="0" xfId="0" applyFont="1"/>
    <xf numFmtId="0" fontId="8" fillId="4" borderId="0" xfId="0" applyFont="1" applyFill="1" applyAlignment="1">
      <alignment horizontal="center"/>
    </xf>
    <xf numFmtId="0" fontId="2" fillId="0" borderId="7" xfId="0" applyFont="1" applyBorder="1" applyAlignment="1">
      <alignment horizontal="left"/>
    </xf>
    <xf numFmtId="0" fontId="2" fillId="6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4" fontId="2" fillId="5" borderId="8" xfId="0" applyNumberFormat="1" applyFont="1" applyFill="1" applyBorder="1" applyAlignment="1">
      <alignment horizontal="center"/>
    </xf>
    <xf numFmtId="4" fontId="2" fillId="5" borderId="6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2" fillId="0" borderId="4" xfId="0" applyNumberFormat="1" applyFont="1" applyBorder="1" applyAlignment="1">
      <alignment horizontal="center"/>
    </xf>
    <xf numFmtId="0" fontId="10" fillId="9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13" fillId="0" borderId="0" xfId="0" applyFont="1"/>
    <xf numFmtId="4" fontId="11" fillId="0" borderId="0" xfId="0" applyNumberFormat="1" applyFont="1"/>
    <xf numFmtId="164" fontId="13" fillId="0" borderId="0" xfId="1" applyNumberFormat="1" applyFont="1" applyAlignment="1">
      <alignment horizontal="right"/>
    </xf>
    <xf numFmtId="0" fontId="14" fillId="0" borderId="0" xfId="0" applyFont="1" applyAlignment="1">
      <alignment horizontal="left"/>
    </xf>
    <xf numFmtId="164" fontId="10" fillId="0" borderId="0" xfId="1" applyNumberFormat="1" applyFont="1" applyAlignment="1">
      <alignment horizontal="right"/>
    </xf>
    <xf numFmtId="0" fontId="11" fillId="0" borderId="0" xfId="0" applyFont="1" applyAlignment="1">
      <alignment horizontal="left"/>
    </xf>
    <xf numFmtId="3" fontId="10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 vertical="center"/>
    </xf>
    <xf numFmtId="3" fontId="15" fillId="0" borderId="0" xfId="1" applyNumberFormat="1" applyFont="1" applyAlignment="1">
      <alignment horizontal="center"/>
    </xf>
    <xf numFmtId="3" fontId="16" fillId="0" borderId="0" xfId="1" applyNumberFormat="1" applyFont="1" applyAlignment="1">
      <alignment horizontal="center"/>
    </xf>
    <xf numFmtId="3" fontId="11" fillId="0" borderId="0" xfId="1" applyNumberFormat="1" applyFont="1" applyAlignment="1">
      <alignment horizontal="center"/>
    </xf>
    <xf numFmtId="4" fontId="15" fillId="0" borderId="0" xfId="1" applyNumberFormat="1" applyFont="1" applyAlignment="1">
      <alignment horizontal="center" vertical="center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2" fillId="0" borderId="0" xfId="0" applyNumberFormat="1" applyFont="1" applyAlignment="1">
      <alignment horizontal="center"/>
    </xf>
    <xf numFmtId="0" fontId="2" fillId="7" borderId="0" xfId="0" applyFont="1" applyFill="1"/>
    <xf numFmtId="3" fontId="2" fillId="7" borderId="0" xfId="0" applyNumberFormat="1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 applyAlignment="1">
      <alignment horizontal="center"/>
    </xf>
    <xf numFmtId="3" fontId="8" fillId="2" borderId="0" xfId="0" applyNumberFormat="1" applyFont="1" applyFill="1" applyAlignment="1">
      <alignment horizontal="center" vertical="center"/>
    </xf>
    <xf numFmtId="0" fontId="8" fillId="2" borderId="0" xfId="0" applyFont="1" applyFill="1"/>
    <xf numFmtId="3" fontId="8" fillId="2" borderId="0" xfId="0" applyNumberFormat="1" applyFont="1" applyFill="1" applyAlignment="1">
      <alignment horizontal="center"/>
    </xf>
    <xf numFmtId="0" fontId="5" fillId="2" borderId="0" xfId="0" applyFont="1" applyFill="1"/>
    <xf numFmtId="4" fontId="5" fillId="2" borderId="0" xfId="0" applyNumberFormat="1" applyFont="1" applyFill="1" applyAlignment="1">
      <alignment horizontal="center"/>
    </xf>
    <xf numFmtId="38" fontId="9" fillId="0" borderId="0" xfId="0" applyNumberFormat="1" applyFont="1" applyAlignment="1">
      <alignment horizontal="center"/>
    </xf>
    <xf numFmtId="0" fontId="2" fillId="10" borderId="0" xfId="0" applyFont="1" applyFill="1"/>
    <xf numFmtId="38" fontId="0" fillId="0" borderId="0" xfId="0" applyNumberFormat="1" applyAlignment="1">
      <alignment horizontal="center"/>
    </xf>
    <xf numFmtId="0" fontId="20" fillId="7" borderId="1" xfId="0" applyFont="1" applyFill="1" applyBorder="1" applyAlignment="1">
      <alignment horizontal="left" vertical="center"/>
    </xf>
    <xf numFmtId="0" fontId="19" fillId="7" borderId="14" xfId="0" applyFont="1" applyFill="1" applyBorder="1" applyAlignment="1">
      <alignment horizontal="center"/>
    </xf>
    <xf numFmtId="0" fontId="19" fillId="0" borderId="3" xfId="0" applyFont="1" applyBorder="1"/>
    <xf numFmtId="0" fontId="19" fillId="4" borderId="3" xfId="0" applyFont="1" applyFill="1" applyBorder="1" applyAlignment="1">
      <alignment horizontal="left" vertical="center"/>
    </xf>
    <xf numFmtId="37" fontId="19" fillId="0" borderId="0" xfId="0" applyNumberFormat="1" applyFont="1" applyAlignment="1">
      <alignment horizontal="center"/>
    </xf>
    <xf numFmtId="0" fontId="19" fillId="4" borderId="3" xfId="0" applyFont="1" applyFill="1" applyBorder="1"/>
    <xf numFmtId="0" fontId="19" fillId="7" borderId="3" xfId="0" applyFont="1" applyFill="1" applyBorder="1" applyAlignment="1">
      <alignment horizontal="left" vertical="center"/>
    </xf>
    <xf numFmtId="37" fontId="19" fillId="7" borderId="9" xfId="0" applyNumberFormat="1" applyFont="1" applyFill="1" applyBorder="1" applyAlignment="1">
      <alignment horizontal="center"/>
    </xf>
    <xf numFmtId="0" fontId="20" fillId="7" borderId="3" xfId="0" applyFont="1" applyFill="1" applyBorder="1" applyAlignment="1">
      <alignment horizontal="left" vertical="center"/>
    </xf>
    <xf numFmtId="37" fontId="20" fillId="7" borderId="9" xfId="0" applyNumberFormat="1" applyFont="1" applyFill="1" applyBorder="1" applyAlignment="1">
      <alignment horizontal="center"/>
    </xf>
    <xf numFmtId="0" fontId="19" fillId="0" borderId="15" xfId="0" applyFont="1" applyBorder="1"/>
    <xf numFmtId="9" fontId="19" fillId="0" borderId="9" xfId="0" applyNumberFormat="1" applyFont="1" applyBorder="1" applyAlignment="1">
      <alignment horizontal="center"/>
    </xf>
    <xf numFmtId="0" fontId="20" fillId="7" borderId="5" xfId="0" applyFont="1" applyFill="1" applyBorder="1" applyAlignment="1">
      <alignment horizontal="left" vertical="center"/>
    </xf>
    <xf numFmtId="38" fontId="19" fillId="0" borderId="16" xfId="0" applyNumberFormat="1" applyFont="1" applyBorder="1" applyAlignment="1">
      <alignment horizontal="center"/>
    </xf>
    <xf numFmtId="0" fontId="21" fillId="11" borderId="0" xfId="0" applyFont="1" applyFill="1"/>
    <xf numFmtId="0" fontId="2" fillId="0" borderId="3" xfId="0" applyFont="1" applyBorder="1"/>
    <xf numFmtId="37" fontId="2" fillId="0" borderId="0" xfId="0" applyNumberFormat="1" applyFont="1" applyAlignment="1">
      <alignment horizontal="center"/>
    </xf>
    <xf numFmtId="0" fontId="2" fillId="0" borderId="17" xfId="0" applyFont="1" applyBorder="1"/>
    <xf numFmtId="38" fontId="2" fillId="0" borderId="0" xfId="0" applyNumberFormat="1" applyFont="1" applyAlignment="1">
      <alignment horizontal="center"/>
    </xf>
    <xf numFmtId="38" fontId="0" fillId="0" borderId="18" xfId="0" applyNumberFormat="1" applyBorder="1" applyAlignment="1">
      <alignment horizontal="center"/>
    </xf>
    <xf numFmtId="38" fontId="2" fillId="0" borderId="18" xfId="0" applyNumberFormat="1" applyFont="1" applyBorder="1" applyAlignment="1">
      <alignment horizontal="center"/>
    </xf>
    <xf numFmtId="38" fontId="20" fillId="7" borderId="1" xfId="0" applyNumberFormat="1" applyFont="1" applyFill="1" applyBorder="1" applyAlignment="1">
      <alignment horizontal="left" vertical="center"/>
    </xf>
    <xf numFmtId="38" fontId="19" fillId="7" borderId="14" xfId="0" applyNumberFormat="1" applyFont="1" applyFill="1" applyBorder="1" applyAlignment="1">
      <alignment horizontal="center"/>
    </xf>
    <xf numFmtId="38" fontId="10" fillId="0" borderId="3" xfId="0" applyNumberFormat="1" applyFont="1" applyBorder="1" applyAlignment="1">
      <alignment horizontal="left"/>
    </xf>
    <xf numFmtId="38" fontId="10" fillId="4" borderId="17" xfId="0" applyNumberFormat="1" applyFont="1" applyFill="1" applyBorder="1" applyAlignment="1">
      <alignment horizontal="left"/>
    </xf>
    <xf numFmtId="38" fontId="11" fillId="4" borderId="17" xfId="0" applyNumberFormat="1" applyFont="1" applyFill="1" applyBorder="1" applyAlignment="1">
      <alignment horizontal="left"/>
    </xf>
    <xf numFmtId="38" fontId="11" fillId="4" borderId="5" xfId="0" applyNumberFormat="1" applyFont="1" applyFill="1" applyBorder="1" applyAlignment="1">
      <alignment horizontal="left"/>
    </xf>
    <xf numFmtId="38" fontId="20" fillId="8" borderId="20" xfId="0" applyNumberFormat="1" applyFont="1" applyFill="1" applyBorder="1" applyAlignment="1">
      <alignment horizontal="center"/>
    </xf>
    <xf numFmtId="0" fontId="19" fillId="7" borderId="24" xfId="0" applyFont="1" applyFill="1" applyBorder="1" applyAlignment="1">
      <alignment horizontal="center"/>
    </xf>
    <xf numFmtId="0" fontId="19" fillId="7" borderId="25" xfId="0" applyFont="1" applyFill="1" applyBorder="1" applyAlignment="1">
      <alignment horizontal="center"/>
    </xf>
    <xf numFmtId="0" fontId="20" fillId="8" borderId="26" xfId="0" applyFont="1" applyFill="1" applyBorder="1" applyAlignment="1">
      <alignment horizontal="center"/>
    </xf>
    <xf numFmtId="38" fontId="2" fillId="0" borderId="22" xfId="0" applyNumberFormat="1" applyFont="1" applyBorder="1" applyAlignment="1">
      <alignment horizontal="center"/>
    </xf>
    <xf numFmtId="37" fontId="19" fillId="7" borderId="10" xfId="0" applyNumberFormat="1" applyFont="1" applyFill="1" applyBorder="1" applyAlignment="1">
      <alignment horizontal="center"/>
    </xf>
    <xf numFmtId="37" fontId="20" fillId="7" borderId="10" xfId="0" applyNumberFormat="1" applyFont="1" applyFill="1" applyBorder="1" applyAlignment="1">
      <alignment horizontal="center"/>
    </xf>
    <xf numFmtId="9" fontId="19" fillId="0" borderId="10" xfId="0" applyNumberFormat="1" applyFont="1" applyBorder="1" applyAlignment="1">
      <alignment horizontal="center"/>
    </xf>
    <xf numFmtId="38" fontId="19" fillId="0" borderId="27" xfId="0" applyNumberFormat="1" applyFont="1" applyBorder="1" applyAlignment="1">
      <alignment horizontal="center"/>
    </xf>
    <xf numFmtId="37" fontId="19" fillId="7" borderId="11" xfId="0" applyNumberFormat="1" applyFont="1" applyFill="1" applyBorder="1" applyAlignment="1">
      <alignment horizontal="center"/>
    </xf>
    <xf numFmtId="37" fontId="20" fillId="7" borderId="11" xfId="0" applyNumberFormat="1" applyFont="1" applyFill="1" applyBorder="1" applyAlignment="1">
      <alignment horizontal="center"/>
    </xf>
    <xf numFmtId="9" fontId="19" fillId="0" borderId="11" xfId="0" applyNumberFormat="1" applyFont="1" applyBorder="1" applyAlignment="1">
      <alignment horizontal="center"/>
    </xf>
    <xf numFmtId="38" fontId="19" fillId="0" borderId="30" xfId="0" applyNumberFormat="1" applyFont="1" applyBorder="1" applyAlignment="1">
      <alignment horizontal="center"/>
    </xf>
    <xf numFmtId="38" fontId="19" fillId="7" borderId="24" xfId="0" applyNumberFormat="1" applyFont="1" applyFill="1" applyBorder="1" applyAlignment="1">
      <alignment horizontal="center"/>
    </xf>
    <xf numFmtId="38" fontId="19" fillId="7" borderId="25" xfId="0" applyNumberFormat="1" applyFont="1" applyFill="1" applyBorder="1" applyAlignment="1">
      <alignment horizontal="center"/>
    </xf>
    <xf numFmtId="38" fontId="20" fillId="8" borderId="26" xfId="0" applyNumberFormat="1" applyFont="1" applyFill="1" applyBorder="1" applyAlignment="1">
      <alignment horizontal="center"/>
    </xf>
    <xf numFmtId="38" fontId="2" fillId="0" borderId="13" xfId="0" applyNumberFormat="1" applyFont="1" applyBorder="1" applyAlignment="1">
      <alignment horizontal="center"/>
    </xf>
    <xf numFmtId="38" fontId="2" fillId="0" borderId="23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38" fontId="0" fillId="0" borderId="8" xfId="0" applyNumberFormat="1" applyBorder="1" applyAlignment="1">
      <alignment horizontal="center"/>
    </xf>
    <xf numFmtId="37" fontId="2" fillId="0" borderId="22" xfId="0" applyNumberFormat="1" applyFont="1" applyBorder="1" applyAlignment="1">
      <alignment horizontal="center"/>
    </xf>
    <xf numFmtId="37" fontId="2" fillId="0" borderId="18" xfId="0" applyNumberFormat="1" applyFont="1" applyBorder="1" applyAlignment="1">
      <alignment horizontal="center"/>
    </xf>
    <xf numFmtId="37" fontId="2" fillId="0" borderId="13" xfId="0" applyNumberFormat="1" applyFont="1" applyBorder="1" applyAlignment="1">
      <alignment horizontal="center"/>
    </xf>
    <xf numFmtId="38" fontId="19" fillId="0" borderId="0" xfId="0" applyNumberFormat="1" applyFont="1" applyAlignment="1">
      <alignment horizontal="center"/>
    </xf>
    <xf numFmtId="37" fontId="2" fillId="0" borderId="19" xfId="0" applyNumberFormat="1" applyFont="1" applyBorder="1" applyAlignment="1">
      <alignment horizontal="center"/>
    </xf>
    <xf numFmtId="38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7" borderId="1" xfId="0" applyFont="1" applyFill="1" applyBorder="1" applyAlignment="1">
      <alignment horizontal="left" vertical="center"/>
    </xf>
    <xf numFmtId="3" fontId="22" fillId="7" borderId="31" xfId="0" applyNumberFormat="1" applyFont="1" applyFill="1" applyBorder="1" applyAlignment="1">
      <alignment horizontal="center" vertical="center"/>
    </xf>
    <xf numFmtId="38" fontId="22" fillId="5" borderId="33" xfId="0" applyNumberFormat="1" applyFont="1" applyFill="1" applyBorder="1" applyAlignment="1">
      <alignment horizontal="center" vertical="center"/>
    </xf>
    <xf numFmtId="9" fontId="8" fillId="0" borderId="3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2" xfId="0" applyFont="1" applyBorder="1" applyAlignment="1">
      <alignment horizontal="center"/>
    </xf>
    <xf numFmtId="37" fontId="9" fillId="4" borderId="32" xfId="0" applyNumberFormat="1" applyFont="1" applyFill="1" applyBorder="1" applyAlignment="1">
      <alignment horizontal="center"/>
    </xf>
    <xf numFmtId="37" fontId="8" fillId="0" borderId="32" xfId="0" applyNumberFormat="1" applyFont="1" applyBorder="1" applyAlignment="1">
      <alignment horizontal="center"/>
    </xf>
    <xf numFmtId="37" fontId="9" fillId="4" borderId="34" xfId="0" applyNumberFormat="1" applyFont="1" applyFill="1" applyBorder="1" applyAlignment="1">
      <alignment horizontal="center"/>
    </xf>
    <xf numFmtId="38" fontId="9" fillId="0" borderId="32" xfId="0" applyNumberFormat="1" applyFont="1" applyBorder="1" applyAlignment="1">
      <alignment horizontal="center"/>
    </xf>
    <xf numFmtId="38" fontId="8" fillId="0" borderId="32" xfId="0" applyNumberFormat="1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1" fontId="22" fillId="7" borderId="36" xfId="1" applyNumberFormat="1" applyFont="1" applyFill="1" applyBorder="1" applyAlignment="1">
      <alignment horizontal="left" vertical="center"/>
    </xf>
    <xf numFmtId="1" fontId="22" fillId="7" borderId="37" xfId="1" applyNumberFormat="1" applyFont="1" applyFill="1" applyBorder="1" applyAlignment="1">
      <alignment horizontal="center" vertical="center"/>
    </xf>
    <xf numFmtId="1" fontId="22" fillId="7" borderId="38" xfId="1" applyNumberFormat="1" applyFont="1" applyFill="1" applyBorder="1" applyAlignment="1">
      <alignment horizontal="center" vertical="center"/>
    </xf>
    <xf numFmtId="0" fontId="9" fillId="0" borderId="39" xfId="0" applyFont="1" applyBorder="1"/>
    <xf numFmtId="0" fontId="8" fillId="0" borderId="40" xfId="0" applyFont="1" applyBorder="1" applyAlignment="1">
      <alignment horizontal="center"/>
    </xf>
    <xf numFmtId="0" fontId="9" fillId="4" borderId="39" xfId="0" applyFont="1" applyFill="1" applyBorder="1" applyAlignment="1">
      <alignment horizontal="left" vertical="center"/>
    </xf>
    <xf numFmtId="37" fontId="9" fillId="4" borderId="40" xfId="0" applyNumberFormat="1" applyFont="1" applyFill="1" applyBorder="1" applyAlignment="1">
      <alignment horizontal="center"/>
    </xf>
    <xf numFmtId="0" fontId="9" fillId="4" borderId="39" xfId="0" applyFont="1" applyFill="1" applyBorder="1"/>
    <xf numFmtId="37" fontId="8" fillId="0" borderId="40" xfId="0" applyNumberFormat="1" applyFont="1" applyBorder="1" applyAlignment="1">
      <alignment horizontal="center"/>
    </xf>
    <xf numFmtId="38" fontId="23" fillId="7" borderId="41" xfId="0" applyNumberFormat="1" applyFont="1" applyFill="1" applyBorder="1" applyAlignment="1">
      <alignment horizontal="left" vertical="center"/>
    </xf>
    <xf numFmtId="3" fontId="22" fillId="7" borderId="42" xfId="0" applyNumberFormat="1" applyFont="1" applyFill="1" applyBorder="1" applyAlignment="1">
      <alignment horizontal="center" vertical="center"/>
    </xf>
    <xf numFmtId="38" fontId="22" fillId="5" borderId="43" xfId="0" applyNumberFormat="1" applyFont="1" applyFill="1" applyBorder="1" applyAlignment="1">
      <alignment horizontal="left" vertical="center"/>
    </xf>
    <xf numFmtId="38" fontId="22" fillId="5" borderId="44" xfId="0" applyNumberFormat="1" applyFont="1" applyFill="1" applyBorder="1" applyAlignment="1">
      <alignment horizontal="center" vertical="center"/>
    </xf>
    <xf numFmtId="0" fontId="8" fillId="0" borderId="39" xfId="0" applyFont="1" applyBorder="1" applyAlignment="1">
      <alignment horizontal="left"/>
    </xf>
    <xf numFmtId="9" fontId="8" fillId="0" borderId="40" xfId="0" applyNumberFormat="1" applyFont="1" applyBorder="1" applyAlignment="1">
      <alignment horizontal="center"/>
    </xf>
    <xf numFmtId="38" fontId="22" fillId="5" borderId="45" xfId="0" applyNumberFormat="1" applyFont="1" applyFill="1" applyBorder="1" applyAlignment="1">
      <alignment horizontal="left" vertical="center"/>
    </xf>
    <xf numFmtId="38" fontId="22" fillId="5" borderId="46" xfId="0" applyNumberFormat="1" applyFont="1" applyFill="1" applyBorder="1" applyAlignment="1">
      <alignment horizontal="center" vertical="center"/>
    </xf>
    <xf numFmtId="38" fontId="22" fillId="5" borderId="47" xfId="0" applyNumberFormat="1" applyFont="1" applyFill="1" applyBorder="1" applyAlignment="1">
      <alignment horizontal="center" vertical="center"/>
    </xf>
    <xf numFmtId="1" fontId="22" fillId="7" borderId="36" xfId="1" applyNumberFormat="1" applyFont="1" applyFill="1" applyBorder="1" applyAlignment="1">
      <alignment horizontal="center" vertical="center"/>
    </xf>
    <xf numFmtId="37" fontId="9" fillId="4" borderId="48" xfId="0" applyNumberFormat="1" applyFont="1" applyFill="1" applyBorder="1" applyAlignment="1">
      <alignment horizontal="center"/>
    </xf>
    <xf numFmtId="37" fontId="9" fillId="4" borderId="49" xfId="0" applyNumberFormat="1" applyFont="1" applyFill="1" applyBorder="1" applyAlignment="1">
      <alignment horizontal="center"/>
    </xf>
    <xf numFmtId="0" fontId="8" fillId="0" borderId="39" xfId="0" applyFont="1" applyBorder="1"/>
    <xf numFmtId="37" fontId="8" fillId="0" borderId="49" xfId="0" applyNumberFormat="1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3" fontId="22" fillId="7" borderId="50" xfId="0" applyNumberFormat="1" applyFont="1" applyFill="1" applyBorder="1" applyAlignment="1">
      <alignment horizontal="center" vertical="center"/>
    </xf>
    <xf numFmtId="38" fontId="9" fillId="0" borderId="49" xfId="0" applyNumberFormat="1" applyFont="1" applyBorder="1" applyAlignment="1">
      <alignment horizontal="center"/>
    </xf>
    <xf numFmtId="38" fontId="8" fillId="0" borderId="49" xfId="0" applyNumberFormat="1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38" fontId="23" fillId="7" borderId="52" xfId="0" applyNumberFormat="1" applyFont="1" applyFill="1" applyBorder="1" applyAlignment="1">
      <alignment horizontal="left" vertical="center"/>
    </xf>
    <xf numFmtId="3" fontId="22" fillId="7" borderId="53" xfId="0" applyNumberFormat="1" applyFont="1" applyFill="1" applyBorder="1" applyAlignment="1">
      <alignment horizontal="center" vertical="center"/>
    </xf>
    <xf numFmtId="3" fontId="22" fillId="7" borderId="54" xfId="0" applyNumberFormat="1" applyFont="1" applyFill="1" applyBorder="1" applyAlignment="1">
      <alignment horizontal="center" vertical="center"/>
    </xf>
    <xf numFmtId="38" fontId="22" fillId="7" borderId="31" xfId="0" applyNumberFormat="1" applyFont="1" applyFill="1" applyBorder="1" applyAlignment="1">
      <alignment horizontal="center" vertical="center"/>
    </xf>
    <xf numFmtId="38" fontId="22" fillId="7" borderId="50" xfId="0" applyNumberFormat="1" applyFont="1" applyFill="1" applyBorder="1" applyAlignment="1">
      <alignment horizontal="center" vertical="center"/>
    </xf>
    <xf numFmtId="38" fontId="9" fillId="0" borderId="39" xfId="0" applyNumberFormat="1" applyFont="1" applyBorder="1"/>
    <xf numFmtId="38" fontId="9" fillId="4" borderId="32" xfId="0" applyNumberFormat="1" applyFont="1" applyFill="1" applyBorder="1" applyAlignment="1">
      <alignment horizontal="center"/>
    </xf>
    <xf numFmtId="38" fontId="9" fillId="4" borderId="49" xfId="0" applyNumberFormat="1" applyFont="1" applyFill="1" applyBorder="1" applyAlignment="1">
      <alignment horizontal="center"/>
    </xf>
    <xf numFmtId="41" fontId="0" fillId="4" borderId="56" xfId="0" applyNumberFormat="1" applyFill="1" applyBorder="1" applyAlignment="1">
      <alignment horizontal="center"/>
    </xf>
    <xf numFmtId="41" fontId="0" fillId="4" borderId="56" xfId="0" applyNumberFormat="1" applyFill="1" applyBorder="1" applyAlignment="1">
      <alignment horizontal="center" vertical="center"/>
    </xf>
    <xf numFmtId="8" fontId="0" fillId="0" borderId="0" xfId="0" applyNumberFormat="1"/>
    <xf numFmtId="3" fontId="0" fillId="4" borderId="56" xfId="0" applyNumberFormat="1" applyFill="1" applyBorder="1" applyAlignment="1">
      <alignment horizontal="center" vertical="center"/>
    </xf>
    <xf numFmtId="0" fontId="4" fillId="12" borderId="57" xfId="0" applyFont="1" applyFill="1" applyBorder="1" applyAlignment="1">
      <alignment vertical="center"/>
    </xf>
    <xf numFmtId="0" fontId="24" fillId="13" borderId="58" xfId="0" applyFont="1" applyFill="1" applyBorder="1" applyAlignment="1">
      <alignment horizontal="left"/>
    </xf>
    <xf numFmtId="0" fontId="0" fillId="4" borderId="60" xfId="0" applyFill="1" applyBorder="1" applyAlignment="1">
      <alignment horizontal="center" vertical="center"/>
    </xf>
    <xf numFmtId="0" fontId="7" fillId="4" borderId="3" xfId="0" applyFont="1" applyFill="1" applyBorder="1"/>
    <xf numFmtId="9" fontId="0" fillId="4" borderId="4" xfId="0" applyNumberFormat="1" applyFill="1" applyBorder="1" applyAlignment="1">
      <alignment horizontal="center"/>
    </xf>
    <xf numFmtId="0" fontId="0" fillId="4" borderId="3" xfId="0" applyFill="1" applyBorder="1"/>
    <xf numFmtId="0" fontId="25" fillId="14" borderId="61" xfId="0" applyFont="1" applyFill="1" applyBorder="1" applyAlignment="1">
      <alignment vertical="center"/>
    </xf>
    <xf numFmtId="9" fontId="25" fillId="14" borderId="62" xfId="0" applyNumberFormat="1" applyFont="1" applyFill="1" applyBorder="1" applyAlignment="1">
      <alignment horizontal="center" vertical="center"/>
    </xf>
    <xf numFmtId="9" fontId="25" fillId="14" borderId="63" xfId="0" applyNumberFormat="1" applyFont="1" applyFill="1" applyBorder="1" applyAlignment="1">
      <alignment horizontal="center" vertical="center"/>
    </xf>
    <xf numFmtId="3" fontId="25" fillId="14" borderId="62" xfId="0" applyNumberFormat="1" applyFont="1" applyFill="1" applyBorder="1" applyAlignment="1">
      <alignment horizontal="center" vertical="center"/>
    </xf>
    <xf numFmtId="0" fontId="0" fillId="4" borderId="56" xfId="0" applyFill="1" applyBorder="1" applyAlignment="1">
      <alignment horizontal="center"/>
    </xf>
    <xf numFmtId="0" fontId="25" fillId="4" borderId="59" xfId="0" applyFont="1" applyFill="1" applyBorder="1" applyAlignment="1">
      <alignment horizontal="left"/>
    </xf>
    <xf numFmtId="0" fontId="21" fillId="3" borderId="0" xfId="0" applyFont="1" applyFill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4" fontId="12" fillId="0" borderId="0" xfId="0" applyNumberFormat="1" applyFont="1" applyAlignment="1">
      <alignment horizontal="left"/>
    </xf>
    <xf numFmtId="9" fontId="0" fillId="0" borderId="0" xfId="0" applyNumberFormat="1" applyAlignment="1">
      <alignment horizontal="left"/>
    </xf>
    <xf numFmtId="0" fontId="2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13" fontId="0" fillId="0" borderId="0" xfId="0" applyNumberFormat="1" applyAlignment="1">
      <alignment horizontal="right"/>
    </xf>
    <xf numFmtId="0" fontId="11" fillId="7" borderId="0" xfId="0" applyFont="1" applyFill="1" applyAlignment="1">
      <alignment horizontal="left"/>
    </xf>
    <xf numFmtId="0" fontId="28" fillId="0" borderId="0" xfId="0" applyFont="1" applyAlignment="1">
      <alignment horizontal="center"/>
    </xf>
    <xf numFmtId="0" fontId="29" fillId="11" borderId="0" xfId="0" applyFont="1" applyFill="1"/>
    <xf numFmtId="0" fontId="29" fillId="0" borderId="0" xfId="0" applyFont="1"/>
    <xf numFmtId="0" fontId="21" fillId="0" borderId="0" xfId="0" applyFont="1"/>
    <xf numFmtId="37" fontId="20" fillId="0" borderId="22" xfId="0" applyNumberFormat="1" applyFont="1" applyBorder="1" applyAlignment="1">
      <alignment horizontal="center"/>
    </xf>
    <xf numFmtId="37" fontId="20" fillId="0" borderId="28" xfId="0" applyNumberFormat="1" applyFont="1" applyBorder="1" applyAlignment="1">
      <alignment horizontal="center"/>
    </xf>
    <xf numFmtId="9" fontId="20" fillId="0" borderId="28" xfId="0" applyNumberFormat="1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38" fontId="20" fillId="0" borderId="29" xfId="0" applyNumberFormat="1" applyFont="1" applyBorder="1" applyAlignment="1">
      <alignment horizontal="center"/>
    </xf>
    <xf numFmtId="3" fontId="0" fillId="4" borderId="0" xfId="0" applyNumberFormat="1" applyFill="1" applyAlignment="1">
      <alignment horizontal="center" vertical="center"/>
    </xf>
    <xf numFmtId="9" fontId="0" fillId="4" borderId="0" xfId="0" applyNumberFormat="1" applyFill="1" applyAlignment="1">
      <alignment horizontal="center"/>
    </xf>
    <xf numFmtId="9" fontId="0" fillId="0" borderId="0" xfId="0" applyNumberFormat="1"/>
    <xf numFmtId="9" fontId="8" fillId="0" borderId="0" xfId="0" applyNumberFormat="1" applyFont="1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30" fillId="0" borderId="0" xfId="0" applyNumberFormat="1" applyFont="1" applyAlignment="1">
      <alignment horizontal="center"/>
    </xf>
    <xf numFmtId="1" fontId="22" fillId="7" borderId="65" xfId="1" applyNumberFormat="1" applyFont="1" applyFill="1" applyBorder="1" applyAlignment="1">
      <alignment horizontal="center" vertical="center"/>
    </xf>
    <xf numFmtId="37" fontId="9" fillId="4" borderId="66" xfId="0" applyNumberFormat="1" applyFont="1" applyFill="1" applyBorder="1" applyAlignment="1">
      <alignment horizontal="center"/>
    </xf>
    <xf numFmtId="37" fontId="9" fillId="4" borderId="67" xfId="0" applyNumberFormat="1" applyFont="1" applyFill="1" applyBorder="1" applyAlignment="1">
      <alignment horizontal="center"/>
    </xf>
    <xf numFmtId="37" fontId="8" fillId="0" borderId="67" xfId="0" applyNumberFormat="1" applyFont="1" applyBorder="1" applyAlignment="1">
      <alignment horizontal="center"/>
    </xf>
    <xf numFmtId="0" fontId="8" fillId="0" borderId="67" xfId="0" applyFont="1" applyBorder="1" applyAlignment="1">
      <alignment horizontal="center"/>
    </xf>
    <xf numFmtId="3" fontId="22" fillId="7" borderId="68" xfId="0" applyNumberFormat="1" applyFont="1" applyFill="1" applyBorder="1" applyAlignment="1">
      <alignment horizontal="center" vertical="center"/>
    </xf>
    <xf numFmtId="38" fontId="9" fillId="0" borderId="67" xfId="0" applyNumberFormat="1" applyFont="1" applyBorder="1" applyAlignment="1">
      <alignment horizontal="center"/>
    </xf>
    <xf numFmtId="38" fontId="8" fillId="0" borderId="67" xfId="0" applyNumberFormat="1" applyFont="1" applyBorder="1" applyAlignment="1">
      <alignment horizontal="center"/>
    </xf>
    <xf numFmtId="0" fontId="8" fillId="0" borderId="69" xfId="0" applyFont="1" applyBorder="1" applyAlignment="1">
      <alignment horizontal="center"/>
    </xf>
    <xf numFmtId="3" fontId="22" fillId="7" borderId="70" xfId="0" applyNumberFormat="1" applyFont="1" applyFill="1" applyBorder="1" applyAlignment="1">
      <alignment horizontal="center" vertical="center"/>
    </xf>
    <xf numFmtId="38" fontId="9" fillId="4" borderId="67" xfId="0" applyNumberFormat="1" applyFont="1" applyFill="1" applyBorder="1" applyAlignment="1">
      <alignment horizontal="center"/>
    </xf>
    <xf numFmtId="38" fontId="22" fillId="7" borderId="68" xfId="0" applyNumberFormat="1" applyFont="1" applyFill="1" applyBorder="1" applyAlignment="1">
      <alignment horizontal="center" vertical="center"/>
    </xf>
    <xf numFmtId="1" fontId="22" fillId="7" borderId="71" xfId="1" applyNumberFormat="1" applyFont="1" applyFill="1" applyBorder="1" applyAlignment="1">
      <alignment horizontal="center" vertical="center"/>
    </xf>
    <xf numFmtId="0" fontId="8" fillId="0" borderId="72" xfId="0" applyFont="1" applyBorder="1" applyAlignment="1">
      <alignment horizontal="center"/>
    </xf>
    <xf numFmtId="37" fontId="9" fillId="4" borderId="72" xfId="0" applyNumberFormat="1" applyFont="1" applyFill="1" applyBorder="1" applyAlignment="1">
      <alignment horizontal="center"/>
    </xf>
    <xf numFmtId="37" fontId="8" fillId="0" borderId="72" xfId="0" applyNumberFormat="1" applyFont="1" applyBorder="1" applyAlignment="1">
      <alignment horizontal="center"/>
    </xf>
    <xf numFmtId="9" fontId="22" fillId="7" borderId="73" xfId="0" applyNumberFormat="1" applyFont="1" applyFill="1" applyBorder="1" applyAlignment="1">
      <alignment horizontal="center" vertical="center"/>
    </xf>
    <xf numFmtId="9" fontId="8" fillId="0" borderId="72" xfId="0" applyNumberFormat="1" applyFont="1" applyBorder="1" applyAlignment="1">
      <alignment horizontal="center"/>
    </xf>
    <xf numFmtId="9" fontId="22" fillId="5" borderId="74" xfId="0" applyNumberFormat="1" applyFont="1" applyFill="1" applyBorder="1" applyAlignment="1">
      <alignment horizontal="center" vertical="center"/>
    </xf>
    <xf numFmtId="9" fontId="8" fillId="0" borderId="72" xfId="0" applyNumberFormat="1" applyFont="1" applyBorder="1" applyAlignment="1">
      <alignment horizontal="center" vertical="center"/>
    </xf>
    <xf numFmtId="9" fontId="9" fillId="4" borderId="72" xfId="0" applyNumberFormat="1" applyFont="1" applyFill="1" applyBorder="1" applyAlignment="1">
      <alignment horizontal="center"/>
    </xf>
    <xf numFmtId="9" fontId="22" fillId="5" borderId="75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4" fillId="12" borderId="7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24" fillId="13" borderId="55" xfId="0" applyFont="1" applyFill="1" applyBorder="1" applyAlignment="1">
      <alignment horizontal="center"/>
    </xf>
    <xf numFmtId="0" fontId="24" fillId="13" borderId="0" xfId="0" applyFont="1" applyFill="1" applyAlignment="1">
      <alignment horizontal="center"/>
    </xf>
    <xf numFmtId="0" fontId="24" fillId="13" borderId="4" xfId="0" applyFont="1" applyFill="1" applyBorder="1" applyAlignment="1">
      <alignment horizontal="center"/>
    </xf>
    <xf numFmtId="0" fontId="27" fillId="12" borderId="0" xfId="0" applyFont="1" applyFill="1" applyAlignment="1">
      <alignment horizontal="left" vertical="center"/>
    </xf>
    <xf numFmtId="0" fontId="26" fillId="12" borderId="0" xfId="0" applyFont="1" applyFill="1" applyAlignment="1">
      <alignment horizontal="left" vertical="center"/>
    </xf>
    <xf numFmtId="0" fontId="26" fillId="12" borderId="64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 7" xfId="2" xr:uid="{2B5810D6-0119-40F4-BE50-34331BF2BDCF}"/>
    <cellStyle name="Total 2" xfId="3" xr:uid="{D12001FD-7239-44DE-9C0C-E7C5939329A4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682AC-A71F-4B54-9761-A6EA32943F1F}">
  <dimension ref="A1:E14"/>
  <sheetViews>
    <sheetView showGridLines="0" zoomScale="117" workbookViewId="0">
      <selection activeCell="B10" sqref="B10"/>
    </sheetView>
  </sheetViews>
  <sheetFormatPr defaultColWidth="0" defaultRowHeight="14.4" zeroHeight="1"/>
  <cols>
    <col min="1" max="1" width="19.6640625" bestFit="1" customWidth="1"/>
    <col min="2" max="5" width="15.44140625" customWidth="1"/>
    <col min="6" max="16384" width="15.44140625" hidden="1"/>
  </cols>
  <sheetData>
    <row r="1" spans="1:5" ht="15" thickBot="1"/>
    <row r="2" spans="1:5" ht="15.6">
      <c r="A2" s="189" t="s">
        <v>186</v>
      </c>
      <c r="B2" s="248"/>
      <c r="C2" s="248"/>
      <c r="D2" s="248"/>
      <c r="E2" s="249"/>
    </row>
    <row r="3" spans="1:5" ht="15.6">
      <c r="A3" s="190" t="s">
        <v>188</v>
      </c>
      <c r="B3" s="250"/>
      <c r="C3" s="251"/>
      <c r="D3" s="251"/>
      <c r="E3" s="252"/>
    </row>
    <row r="4" spans="1:5">
      <c r="A4" s="200" t="s">
        <v>172</v>
      </c>
      <c r="B4" s="185" t="s">
        <v>178</v>
      </c>
      <c r="C4" s="199" t="s">
        <v>179</v>
      </c>
      <c r="D4" s="186" t="s">
        <v>180</v>
      </c>
      <c r="E4" s="191" t="s">
        <v>179</v>
      </c>
    </row>
    <row r="5" spans="1:5">
      <c r="A5" s="192" t="s">
        <v>181</v>
      </c>
      <c r="B5" s="219">
        <f>SUM('FM-Monthly '!E95:P95)+SUM('FM-Monthly '!E122:P122)+SUM('FM-Monthly '!E148:P148)+SUM('FM-Monthly '!E176:P176)</f>
        <v>1353500</v>
      </c>
      <c r="C5" s="220">
        <f>B5/$B$10</f>
        <v>0.51561315489727733</v>
      </c>
      <c r="D5" s="219">
        <f t="shared" ref="D5:D10" si="0">B5/3.75</f>
        <v>360933.33333333331</v>
      </c>
      <c r="E5" s="193">
        <f>D5/$D$10</f>
        <v>0.51561315489727733</v>
      </c>
    </row>
    <row r="6" spans="1:5">
      <c r="A6" s="194" t="s">
        <v>183</v>
      </c>
      <c r="B6" s="219">
        <f>SUM('FM-Monthly '!E227:P227)+SUM('FM-Monthly '!E72:P72)</f>
        <v>540000</v>
      </c>
      <c r="C6" s="220">
        <f>B6/$B$10</f>
        <v>0.20571193472074606</v>
      </c>
      <c r="D6" s="219">
        <f>B6/3.75</f>
        <v>144000</v>
      </c>
      <c r="E6" s="193">
        <f>D6/$D$10</f>
        <v>0.20571193472074606</v>
      </c>
    </row>
    <row r="7" spans="1:5">
      <c r="A7" s="194" t="s">
        <v>182</v>
      </c>
      <c r="B7" s="219">
        <f>SUM('FM-Monthly '!E195:P195)+SUM('FM-Monthly '!E127:P127)+SUM('FM-Monthly '!E151:P151)+SUM('FM-Monthly '!E179:P179)</f>
        <v>266530</v>
      </c>
      <c r="C7" s="220">
        <f>B7/$B$10</f>
        <v>0.1015340777057786</v>
      </c>
      <c r="D7" s="219">
        <f t="shared" si="0"/>
        <v>71074.666666666672</v>
      </c>
      <c r="E7" s="193">
        <f>D7/$D$10</f>
        <v>0.1015340777057786</v>
      </c>
    </row>
    <row r="8" spans="1:5">
      <c r="A8" s="192" t="s">
        <v>184</v>
      </c>
      <c r="B8" s="188">
        <f>SUM('FM-Monthly '!E212:P212)+SUM('FM-Monthly '!E242:P242)</f>
        <v>126000</v>
      </c>
      <c r="C8" s="220">
        <f>B8/$B$10</f>
        <v>4.7999451434840745E-2</v>
      </c>
      <c r="D8" s="219">
        <f>B8/3.75</f>
        <v>33600</v>
      </c>
      <c r="E8" s="193">
        <f>D8/$D$10</f>
        <v>4.7999451434840745E-2</v>
      </c>
    </row>
    <row r="9" spans="1:5">
      <c r="A9" s="192" t="s">
        <v>3</v>
      </c>
      <c r="B9" s="219">
        <f>SUM('FM-Monthly '!E100:P100)</f>
        <v>339000</v>
      </c>
      <c r="C9" s="220">
        <f>B9/$B$10</f>
        <v>0.12914138124135724</v>
      </c>
      <c r="D9" s="219">
        <f t="shared" si="0"/>
        <v>90400</v>
      </c>
      <c r="E9" s="193">
        <f>D9/$D$10</f>
        <v>0.12914138124135724</v>
      </c>
    </row>
    <row r="10" spans="1:5" ht="15" thickBot="1">
      <c r="A10" s="195" t="s">
        <v>185</v>
      </c>
      <c r="B10" s="198">
        <f>SUM(B5:B9)</f>
        <v>2625030</v>
      </c>
      <c r="C10" s="196">
        <f>SUM(C5:C9)</f>
        <v>1</v>
      </c>
      <c r="D10" s="198">
        <f t="shared" si="0"/>
        <v>700008</v>
      </c>
      <c r="E10" s="197">
        <f>SUM(E5:E9)</f>
        <v>1</v>
      </c>
    </row>
    <row r="11" spans="1:5" hidden="1">
      <c r="B11" s="187"/>
    </row>
    <row r="13" spans="1:5" hidden="1">
      <c r="B13" s="1"/>
      <c r="D13" s="187"/>
    </row>
    <row r="14" spans="1:5">
      <c r="B14" s="247"/>
      <c r="D14" s="1"/>
    </row>
  </sheetData>
  <mergeCells count="2">
    <mergeCell ref="B2:E2"/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0E62-16F0-4B03-9C6F-723BBDA8A704}">
  <dimension ref="A1:H77"/>
  <sheetViews>
    <sheetView showGridLines="0" zoomScale="107" zoomScaleNormal="49" zoomScaleSheetLayoutView="74" workbookViewId="0">
      <selection activeCell="C31" sqref="C31"/>
    </sheetView>
  </sheetViews>
  <sheetFormatPr defaultColWidth="0" defaultRowHeight="48.6" customHeight="1" zeroHeight="1" outlineLevelRow="1"/>
  <cols>
    <col min="1" max="1" width="33.21875" customWidth="1"/>
    <col min="2" max="2" width="14.109375" customWidth="1"/>
    <col min="3" max="3" width="43.21875" style="38" customWidth="1"/>
    <col min="4" max="4" width="28" style="140" customWidth="1"/>
    <col min="5" max="5" width="8.5546875" style="140" bestFit="1" customWidth="1"/>
    <col min="6" max="6" width="24.44140625" style="140" customWidth="1"/>
    <col min="7" max="7" width="10.44140625" customWidth="1"/>
    <col min="8" max="8" width="4" customWidth="1"/>
    <col min="9" max="16384" width="10.44140625" hidden="1"/>
  </cols>
  <sheetData>
    <row r="1" spans="1:7" ht="18"/>
    <row r="2" spans="1:7" ht="14.4" customHeight="1">
      <c r="A2" s="253" t="s">
        <v>186</v>
      </c>
      <c r="B2" s="253"/>
      <c r="C2" s="253"/>
      <c r="D2" s="253"/>
      <c r="E2" s="253"/>
      <c r="F2" s="253"/>
      <c r="G2" s="253"/>
    </row>
    <row r="3" spans="1:7" ht="15" customHeight="1">
      <c r="A3" s="253"/>
      <c r="B3" s="253"/>
      <c r="C3" s="253"/>
      <c r="D3" s="253"/>
      <c r="E3" s="253"/>
      <c r="F3" s="253"/>
      <c r="G3" s="253"/>
    </row>
    <row r="4" spans="1:7" ht="18"/>
    <row r="5" spans="1:7" ht="18"/>
    <row r="6" spans="1:7" ht="23.4">
      <c r="A6" s="211" t="str">
        <f>'FM-QOQ'!A5</f>
        <v>P&amp;L</v>
      </c>
      <c r="B6" s="212"/>
    </row>
    <row r="7" spans="1:7" ht="17.399999999999999" hidden="1" outlineLevel="1">
      <c r="C7" s="149" t="str">
        <f>'FM-QOQ'!C6</f>
        <v>Itemes</v>
      </c>
      <c r="D7" s="150" t="str">
        <f>'FM-QOQ'!H6</f>
        <v>Y-1</v>
      </c>
      <c r="E7" s="237" t="s">
        <v>197</v>
      </c>
      <c r="F7" s="151" t="str">
        <f>'FM-QOQ'!M6</f>
        <v>Y-2</v>
      </c>
      <c r="G7" s="237" t="s">
        <v>197</v>
      </c>
    </row>
    <row r="8" spans="1:7" ht="18" hidden="1" outlineLevel="1">
      <c r="C8" s="152"/>
      <c r="D8" s="141"/>
      <c r="E8" s="238"/>
      <c r="F8" s="153"/>
      <c r="G8" s="238"/>
    </row>
    <row r="9" spans="1:7" ht="18" hidden="1" outlineLevel="1">
      <c r="A9" s="221"/>
      <c r="B9" s="221"/>
      <c r="C9" s="154" t="str">
        <f>'FM-QOQ'!C8</f>
        <v>Real Estat Developers</v>
      </c>
      <c r="D9" s="142">
        <f>'FM-QOQ'!H8</f>
        <v>1593000</v>
      </c>
      <c r="E9" s="239"/>
      <c r="F9" s="155">
        <f>'FM-QOQ'!M8</f>
        <v>3766350</v>
      </c>
      <c r="G9" s="239"/>
    </row>
    <row r="10" spans="1:7" ht="18" hidden="1" outlineLevel="1">
      <c r="A10" s="221"/>
      <c r="B10" s="221"/>
      <c r="C10" s="154" t="str">
        <f>'FM-QOQ'!C9</f>
        <v xml:space="preserve">Tenants </v>
      </c>
      <c r="D10" s="142">
        <f>'FM-QOQ'!H9</f>
        <v>172500</v>
      </c>
      <c r="E10" s="239"/>
      <c r="F10" s="155">
        <f>'FM-QOQ'!M9</f>
        <v>728062.5</v>
      </c>
      <c r="G10" s="239"/>
    </row>
    <row r="11" spans="1:7" ht="18" hidden="1" outlineLevel="1">
      <c r="A11" s="221"/>
      <c r="B11" s="221"/>
      <c r="C11" s="154" t="str">
        <f>'FM-QOQ'!C10</f>
        <v>Commercial</v>
      </c>
      <c r="D11" s="142">
        <f>'FM-QOQ'!H10</f>
        <v>435000</v>
      </c>
      <c r="E11" s="239"/>
      <c r="F11" s="155">
        <f>'FM-QOQ'!M10</f>
        <v>1051125</v>
      </c>
      <c r="G11" s="239"/>
    </row>
    <row r="12" spans="1:7" ht="18" hidden="1" outlineLevel="1">
      <c r="C12" s="156"/>
      <c r="D12" s="143"/>
      <c r="E12" s="240"/>
      <c r="F12" s="157"/>
      <c r="G12" s="240"/>
    </row>
    <row r="13" spans="1:7" ht="17.399999999999999" hidden="1" outlineLevel="1">
      <c r="A13" s="1"/>
      <c r="B13" s="1"/>
      <c r="C13" s="158" t="str">
        <f>'FM-QOQ'!C12</f>
        <v>Total Revenue</v>
      </c>
      <c r="D13" s="137">
        <f>'FM-QOQ'!H12</f>
        <v>2200500</v>
      </c>
      <c r="E13" s="241">
        <f>D13/D13</f>
        <v>1</v>
      </c>
      <c r="F13" s="159">
        <f>'FM-QOQ'!M12</f>
        <v>5545537.5</v>
      </c>
      <c r="G13" s="241">
        <f>F13/F13</f>
        <v>1</v>
      </c>
    </row>
    <row r="14" spans="1:7" ht="18" hidden="1" outlineLevel="1">
      <c r="A14" s="1"/>
      <c r="C14" s="152"/>
      <c r="D14" s="143"/>
      <c r="E14" s="240"/>
      <c r="F14" s="157"/>
      <c r="G14" s="240"/>
    </row>
    <row r="15" spans="1:7" ht="17.399999999999999" hidden="1" outlineLevel="1">
      <c r="C15" s="158" t="str">
        <f>'FM-QOQ'!C14</f>
        <v>Cost Of Revenue</v>
      </c>
      <c r="D15" s="137">
        <f>'FM-QOQ'!H14</f>
        <v>420000</v>
      </c>
      <c r="E15" s="241">
        <f>D15/$D$13</f>
        <v>0.19086571233810498</v>
      </c>
      <c r="F15" s="159">
        <f>'FM-QOQ'!M14</f>
        <v>516000</v>
      </c>
      <c r="G15" s="241">
        <f>F15/$F$13</f>
        <v>9.3047788424476433E-2</v>
      </c>
    </row>
    <row r="16" spans="1:7" ht="18" hidden="1" outlineLevel="1">
      <c r="C16" s="152"/>
      <c r="D16" s="143"/>
      <c r="E16" s="242"/>
      <c r="F16" s="157"/>
      <c r="G16" s="242"/>
    </row>
    <row r="17" spans="1:7" ht="17.399999999999999" hidden="1" outlineLevel="1">
      <c r="C17" s="160" t="str">
        <f>'FM-QOQ'!C16</f>
        <v>Gross Profit</v>
      </c>
      <c r="D17" s="138">
        <f>'FM-QOQ'!H16</f>
        <v>1780500</v>
      </c>
      <c r="E17" s="243"/>
      <c r="F17" s="161">
        <f>'FM-QOQ'!M16</f>
        <v>5029537.5</v>
      </c>
      <c r="G17" s="243"/>
    </row>
    <row r="18" spans="1:7" ht="18" hidden="1" outlineLevel="1">
      <c r="C18" s="162" t="str">
        <f>'FM-QOQ'!C17</f>
        <v>GM</v>
      </c>
      <c r="D18" s="139">
        <f>'FM-QOQ'!H17</f>
        <v>0.80913428766189499</v>
      </c>
      <c r="E18" s="244"/>
      <c r="F18" s="163">
        <f>'FM-QOQ'!M17</f>
        <v>0.90695221157552353</v>
      </c>
      <c r="G18" s="244"/>
    </row>
    <row r="19" spans="1:7" ht="18" hidden="1" outlineLevel="1">
      <c r="C19" s="152"/>
      <c r="D19" s="141"/>
      <c r="E19" s="242"/>
      <c r="F19" s="153"/>
      <c r="G19" s="242"/>
    </row>
    <row r="20" spans="1:7" ht="18" hidden="1" outlineLevel="1">
      <c r="A20" s="27"/>
      <c r="B20" s="27"/>
      <c r="C20" s="154" t="str">
        <f>'FM-QOQ'!C20</f>
        <v>Marketing Dep</v>
      </c>
      <c r="D20" s="142">
        <f>'FM-QOQ'!H20</f>
        <v>520500</v>
      </c>
      <c r="E20" s="245">
        <f t="shared" ref="E20" si="0">D20/$D$13</f>
        <v>0.2365371506475801</v>
      </c>
      <c r="F20" s="155">
        <f>'FM-QOQ'!M20</f>
        <v>920000</v>
      </c>
      <c r="G20" s="245">
        <f t="shared" ref="G20:G28" si="1">F20/$F$13</f>
        <v>0.16589915765604327</v>
      </c>
    </row>
    <row r="21" spans="1:7" ht="18" hidden="1" outlineLevel="1">
      <c r="A21" s="27"/>
      <c r="B21" s="27"/>
      <c r="C21" s="154" t="str">
        <f>'FM-QOQ'!C21</f>
        <v>Sales Dep</v>
      </c>
      <c r="D21" s="142">
        <f>'FM-QOQ'!H21</f>
        <v>546005</v>
      </c>
      <c r="E21" s="245">
        <f t="shared" ref="E21" si="2">D21/$D$13</f>
        <v>0.24812769825039763</v>
      </c>
      <c r="F21" s="155">
        <f>'FM-QOQ'!M21</f>
        <v>1183455.375</v>
      </c>
      <c r="G21" s="245">
        <f t="shared" si="1"/>
        <v>0.21340679330001827</v>
      </c>
    </row>
    <row r="22" spans="1:7" ht="18" hidden="1" outlineLevel="1">
      <c r="A22" s="27"/>
      <c r="B22" s="27"/>
      <c r="C22" s="154" t="str">
        <f>'FM-QOQ'!C22</f>
        <v>Dev-Operation Dep</v>
      </c>
      <c r="D22" s="142">
        <f>'FM-QOQ'!H22</f>
        <v>426000</v>
      </c>
      <c r="E22" s="245">
        <f t="shared" ref="E22" si="3">D22/$D$13</f>
        <v>0.19359236537150648</v>
      </c>
      <c r="F22" s="155">
        <f>'FM-QOQ'!M22</f>
        <v>621000</v>
      </c>
      <c r="G22" s="245">
        <f t="shared" si="1"/>
        <v>0.11198193141782919</v>
      </c>
    </row>
    <row r="23" spans="1:7" ht="18" hidden="1" outlineLevel="1">
      <c r="A23" s="27"/>
      <c r="B23" s="27"/>
      <c r="C23" s="154" t="str">
        <f>'FM-QOQ'!C23</f>
        <v>Finance Dep</v>
      </c>
      <c r="D23" s="142">
        <f>'FM-QOQ'!H23</f>
        <v>243600</v>
      </c>
      <c r="E23" s="245">
        <f t="shared" ref="E23" si="4">D23/$D$13</f>
        <v>0.11070211315610089</v>
      </c>
      <c r="F23" s="155">
        <f>'FM-QOQ'!M23</f>
        <v>294000</v>
      </c>
      <c r="G23" s="245">
        <f t="shared" si="1"/>
        <v>5.3015600381387737E-2</v>
      </c>
    </row>
    <row r="24" spans="1:7" ht="18" hidden="1" outlineLevel="1">
      <c r="C24" s="154" t="str">
        <f>'FM-QOQ'!C24</f>
        <v>G&amp;A</v>
      </c>
      <c r="D24" s="142">
        <f>'FM-QOQ'!H24</f>
        <v>222925</v>
      </c>
      <c r="E24" s="245">
        <f t="shared" ref="E24" si="5">D24/$D$13</f>
        <v>0.10130652124517155</v>
      </c>
      <c r="F24" s="155">
        <f>'FM-QOQ'!M24</f>
        <v>342716.66666666663</v>
      </c>
      <c r="G24" s="245">
        <f t="shared" si="1"/>
        <v>6.1800441646398863E-2</v>
      </c>
    </row>
    <row r="25" spans="1:7" ht="18" hidden="1" outlineLevel="1">
      <c r="C25" s="152"/>
      <c r="D25" s="143"/>
      <c r="E25" s="242"/>
      <c r="F25" s="157"/>
      <c r="G25" s="242"/>
    </row>
    <row r="26" spans="1:7" ht="17.399999999999999" hidden="1" outlineLevel="1">
      <c r="C26" s="158" t="str">
        <f>'FM-QOQ'!C26</f>
        <v>Total EX</v>
      </c>
      <c r="D26" s="137">
        <f>'FM-QOQ'!H26</f>
        <v>1959030</v>
      </c>
      <c r="E26" s="241">
        <f t="shared" ref="E26:E28" si="6">D26/$D$13</f>
        <v>0.89026584867075664</v>
      </c>
      <c r="F26" s="159">
        <f>'FM-QOQ'!M26</f>
        <v>3361172.0416666665</v>
      </c>
      <c r="G26" s="241">
        <f t="shared" si="1"/>
        <v>0.60610392440167726</v>
      </c>
    </row>
    <row r="27" spans="1:7" ht="18" hidden="1" outlineLevel="1">
      <c r="C27" s="152"/>
      <c r="D27" s="141"/>
      <c r="E27" s="242"/>
      <c r="F27" s="153"/>
      <c r="G27" s="242"/>
    </row>
    <row r="28" spans="1:7" ht="18" hidden="1" outlineLevel="1" thickBot="1">
      <c r="C28" s="164" t="str">
        <f>'FM-QOQ'!C28</f>
        <v>Net Income (loss)</v>
      </c>
      <c r="D28" s="165">
        <f>'FM-QOQ'!H28</f>
        <v>-178530</v>
      </c>
      <c r="E28" s="246">
        <f t="shared" si="6"/>
        <v>-8.1131561008861625E-2</v>
      </c>
      <c r="F28" s="166">
        <f>'FM-QOQ'!M28</f>
        <v>1668365.4583333335</v>
      </c>
      <c r="G28" s="246">
        <f t="shared" si="1"/>
        <v>0.30084828717384626</v>
      </c>
    </row>
    <row r="29" spans="1:7" ht="18" hidden="1" outlineLevel="1">
      <c r="D29" s="222">
        <f>D28/D13</f>
        <v>-8.1131561008861625E-2</v>
      </c>
      <c r="E29" s="222"/>
      <c r="F29" s="222">
        <f>F28/F13</f>
        <v>0.30084828717384626</v>
      </c>
    </row>
    <row r="30" spans="1:7" ht="18" collapsed="1"/>
    <row r="31" spans="1:7" ht="23.4">
      <c r="A31" s="211" t="str">
        <f>'FM-QOQ'!A31</f>
        <v>Financial Postion</v>
      </c>
    </row>
    <row r="32" spans="1:7" ht="17.399999999999999" hidden="1" outlineLevel="1">
      <c r="C32" s="167" t="str">
        <f>'FM-QOQ'!C32</f>
        <v>Itemes</v>
      </c>
      <c r="D32" s="150" t="str">
        <f>'FM-QOQ'!H32</f>
        <v>Y-1</v>
      </c>
      <c r="E32" s="225"/>
      <c r="F32" s="151" t="str">
        <f>'FM-QOQ'!M32</f>
        <v>Y-2</v>
      </c>
    </row>
    <row r="33" spans="3:6" ht="18" hidden="1" outlineLevel="1">
      <c r="C33" s="152" t="str">
        <f>'FM-QOQ'!C33</f>
        <v>Fixed Assets</v>
      </c>
      <c r="D33" s="144">
        <f>'FM-QOQ'!H33</f>
        <v>99700</v>
      </c>
      <c r="E33" s="226"/>
      <c r="F33" s="168">
        <f>'FM-QOQ'!M33</f>
        <v>107733.33333333334</v>
      </c>
    </row>
    <row r="34" spans="3:6" ht="18" hidden="1" outlineLevel="1">
      <c r="C34" s="152" t="str">
        <f>'FM-QOQ'!C34</f>
        <v xml:space="preserve">Intaingble Assets </v>
      </c>
      <c r="D34" s="142">
        <f>'FM-QOQ'!H34</f>
        <v>259375</v>
      </c>
      <c r="E34" s="227"/>
      <c r="F34" s="169">
        <f>'FM-QOQ'!M34</f>
        <v>495625</v>
      </c>
    </row>
    <row r="35" spans="3:6" ht="18" hidden="1" outlineLevel="1">
      <c r="C35" s="170" t="str">
        <f>'FM-QOQ'!C35</f>
        <v>Non-Current Assets</v>
      </c>
      <c r="D35" s="143">
        <f>'FM-QOQ'!H35</f>
        <v>359075</v>
      </c>
      <c r="E35" s="228"/>
      <c r="F35" s="171">
        <f>'FM-QOQ'!M35</f>
        <v>603358.33333333337</v>
      </c>
    </row>
    <row r="36" spans="3:6" ht="18" hidden="1" outlineLevel="1">
      <c r="C36" s="152"/>
      <c r="D36" s="141"/>
      <c r="E36" s="229"/>
      <c r="F36" s="172"/>
    </row>
    <row r="37" spans="3:6" ht="18" hidden="1" outlineLevel="1">
      <c r="C37" s="152" t="str">
        <f>'FM-QOQ'!C37</f>
        <v>Cash</v>
      </c>
      <c r="D37" s="142">
        <f>'FM-QOQ'!H37</f>
        <v>2828520</v>
      </c>
      <c r="E37" s="227"/>
      <c r="F37" s="169">
        <f>'FM-QOQ'!M37</f>
        <v>4739180.2500000009</v>
      </c>
    </row>
    <row r="38" spans="3:6" ht="18" hidden="1" outlineLevel="1">
      <c r="C38" s="152" t="str">
        <f>'FM-QOQ'!C38</f>
        <v>Petty Cash</v>
      </c>
      <c r="D38" s="142">
        <f>'FM-QOQ'!H38</f>
        <v>10000</v>
      </c>
      <c r="E38" s="227"/>
      <c r="F38" s="169">
        <f>'FM-QOQ'!M38</f>
        <v>15000</v>
      </c>
    </row>
    <row r="39" spans="3:6" ht="18" hidden="1" outlineLevel="1">
      <c r="C39" s="170" t="str">
        <f>'FM-QOQ'!C39</f>
        <v>Current Assets</v>
      </c>
      <c r="D39" s="143">
        <f>'FM-QOQ'!H39</f>
        <v>2838520</v>
      </c>
      <c r="E39" s="228"/>
      <c r="F39" s="171">
        <f>'FM-QOQ'!M39</f>
        <v>4754180.2500000009</v>
      </c>
    </row>
    <row r="40" spans="3:6" ht="18" hidden="1" outlineLevel="1">
      <c r="C40" s="170"/>
      <c r="D40" s="143"/>
      <c r="E40" s="228"/>
      <c r="F40" s="171"/>
    </row>
    <row r="41" spans="3:6" ht="17.399999999999999" hidden="1" outlineLevel="1">
      <c r="C41" s="158" t="str">
        <f>'FM-QOQ'!C41</f>
        <v>Total Assets</v>
      </c>
      <c r="D41" s="137">
        <f>'FM-QOQ'!H41</f>
        <v>3197595</v>
      </c>
      <c r="E41" s="230"/>
      <c r="F41" s="173">
        <f>'FM-QOQ'!M41</f>
        <v>5357538.583333334</v>
      </c>
    </row>
    <row r="42" spans="3:6" ht="18" hidden="1" outlineLevel="1">
      <c r="C42" s="170"/>
      <c r="D42" s="143"/>
      <c r="E42" s="228"/>
      <c r="F42" s="171"/>
    </row>
    <row r="43" spans="3:6" ht="18" hidden="1" outlineLevel="1">
      <c r="C43" s="152" t="str">
        <f>'FM-QOQ'!C43</f>
        <v>Un-earned Revenue</v>
      </c>
      <c r="D43" s="142">
        <f>'FM-QOQ'!H43</f>
        <v>551125</v>
      </c>
      <c r="E43" s="227"/>
      <c r="F43" s="169">
        <f>'FM-QOQ'!M43</f>
        <v>1042703.1250000005</v>
      </c>
    </row>
    <row r="44" spans="3:6" ht="18" hidden="1" outlineLevel="1">
      <c r="C44" s="170"/>
      <c r="D44" s="143"/>
      <c r="E44" s="228"/>
      <c r="F44" s="171"/>
    </row>
    <row r="45" spans="3:6" ht="18" hidden="1" outlineLevel="1">
      <c r="C45" s="170" t="str">
        <f>'FM-QOQ'!C45</f>
        <v>Current Liability</v>
      </c>
      <c r="D45" s="143">
        <f>'FM-QOQ'!H45</f>
        <v>551125</v>
      </c>
      <c r="E45" s="228"/>
      <c r="F45" s="171">
        <f>'FM-QOQ'!M45</f>
        <v>1042703.1250000005</v>
      </c>
    </row>
    <row r="46" spans="3:6" ht="18" hidden="1" outlineLevel="1">
      <c r="C46" s="170"/>
      <c r="D46" s="143"/>
      <c r="E46" s="228"/>
      <c r="F46" s="171"/>
    </row>
    <row r="47" spans="3:6" ht="18" hidden="1" outlineLevel="1">
      <c r="C47" s="170"/>
      <c r="D47" s="143"/>
      <c r="E47" s="228"/>
      <c r="F47" s="171"/>
    </row>
    <row r="48" spans="3:6" ht="18" hidden="1" outlineLevel="1">
      <c r="C48" s="170"/>
      <c r="D48" s="143"/>
      <c r="E48" s="228"/>
      <c r="F48" s="171"/>
    </row>
    <row r="49" spans="1:6" ht="18" hidden="1" outlineLevel="1">
      <c r="C49" s="152" t="str">
        <f>'FM-QOQ'!C49</f>
        <v>Fund Raising</v>
      </c>
      <c r="D49" s="145">
        <f>'FM-QOQ'!H49</f>
        <v>2625000</v>
      </c>
      <c r="E49" s="231"/>
      <c r="F49" s="174">
        <f>'FM-QOQ'!M49</f>
        <v>2625000</v>
      </c>
    </row>
    <row r="50" spans="1:6" ht="18" hidden="1" outlineLevel="1">
      <c r="C50" s="152" t="str">
        <f>'FM-QOQ'!C50</f>
        <v>Capital</v>
      </c>
      <c r="D50" s="145">
        <f>'FM-QOQ'!H50</f>
        <v>200000</v>
      </c>
      <c r="E50" s="231"/>
      <c r="F50" s="174">
        <f>'FM-QOQ'!M50</f>
        <v>200000</v>
      </c>
    </row>
    <row r="51" spans="1:6" ht="18" hidden="1" outlineLevel="1">
      <c r="C51" s="152" t="str">
        <f>'FM-QOQ'!C51</f>
        <v>Current Profit/Loss</v>
      </c>
      <c r="D51" s="145">
        <f>'FM-QOQ'!H51</f>
        <v>-20870.833333333343</v>
      </c>
      <c r="E51" s="231"/>
      <c r="F51" s="174">
        <f>'FM-QOQ'!M51</f>
        <v>62943.583333333314</v>
      </c>
    </row>
    <row r="52" spans="1:6" ht="18" hidden="1" outlineLevel="1">
      <c r="C52" s="152" t="str">
        <f>'FM-QOQ'!C52</f>
        <v>Accumulated earning or Loss</v>
      </c>
      <c r="D52" s="145">
        <f>'FM-QOQ'!H52</f>
        <v>-157659.16666666683</v>
      </c>
      <c r="E52" s="231"/>
      <c r="F52" s="174">
        <f>'FM-QOQ'!M52</f>
        <v>1426891.875</v>
      </c>
    </row>
    <row r="53" spans="1:6" ht="18" hidden="1" outlineLevel="1">
      <c r="C53" s="170" t="str">
        <f>'FM-QOQ'!C53</f>
        <v>Equity</v>
      </c>
      <c r="D53" s="146">
        <f>'FM-QOQ'!H53</f>
        <v>2646469.9999999995</v>
      </c>
      <c r="E53" s="232"/>
      <c r="F53" s="175">
        <f>'FM-QOQ'!M53</f>
        <v>4314835.458333334</v>
      </c>
    </row>
    <row r="54" spans="1:6" ht="18" hidden="1" outlineLevel="1">
      <c r="C54" s="154"/>
      <c r="D54" s="147"/>
      <c r="E54" s="233"/>
      <c r="F54" s="176"/>
    </row>
    <row r="55" spans="1:6" ht="18" hidden="1" outlineLevel="1" thickBot="1">
      <c r="C55" s="177" t="str">
        <f>'FM-QOQ'!C55</f>
        <v>Total Liability &amp; Equity</v>
      </c>
      <c r="D55" s="178">
        <f>'FM-QOQ'!H55</f>
        <v>3197594.9999999995</v>
      </c>
      <c r="E55" s="234"/>
      <c r="F55" s="179">
        <f>'FM-QOQ'!M55</f>
        <v>5357538.583333334</v>
      </c>
    </row>
    <row r="56" spans="1:6" ht="18" hidden="1" outlineLevel="1"/>
    <row r="57" spans="1:6" ht="18" hidden="1" outlineLevel="1">
      <c r="D57" s="148"/>
      <c r="E57" s="148"/>
      <c r="F57" s="148"/>
    </row>
    <row r="58" spans="1:6" ht="23.4" collapsed="1">
      <c r="A58" s="211" t="str">
        <f>'FM-QOQ'!A58</f>
        <v>Cash Flow Statement</v>
      </c>
    </row>
    <row r="59" spans="1:6" ht="17.399999999999999" hidden="1" outlineLevel="1">
      <c r="C59" s="167" t="str">
        <f>'FM-QOQ'!C59</f>
        <v>Itemes</v>
      </c>
      <c r="D59" s="150" t="str">
        <f>'FM-QOQ'!H59</f>
        <v>Y-1</v>
      </c>
      <c r="E59" s="225"/>
      <c r="F59" s="151" t="str">
        <f>'FM-QOQ'!M59</f>
        <v>Y-2</v>
      </c>
    </row>
    <row r="60" spans="1:6" ht="18" hidden="1" outlineLevel="1">
      <c r="C60" s="182" t="str">
        <f>'FM-QOQ'!C60</f>
        <v>Net Profit/(Loss)</v>
      </c>
      <c r="D60" s="183">
        <f>'FM-QOQ'!H60</f>
        <v>-178530.00000000017</v>
      </c>
      <c r="E60" s="235"/>
      <c r="F60" s="184">
        <f>'FM-QOQ'!M60</f>
        <v>1668365.4583333335</v>
      </c>
    </row>
    <row r="61" spans="1:6" ht="18" hidden="1" outlineLevel="1">
      <c r="C61" s="182" t="str">
        <f>'FM-QOQ'!C61</f>
        <v>Add: D&amp;A</v>
      </c>
      <c r="D61" s="183">
        <f>'FM-QOQ'!H61</f>
        <v>295144.68749999994</v>
      </c>
      <c r="E61" s="235"/>
      <c r="F61" s="184">
        <f>'FM-QOQ'!M61</f>
        <v>942503.04166666674</v>
      </c>
    </row>
    <row r="62" spans="1:6" ht="18" hidden="1" outlineLevel="1">
      <c r="C62" s="182" t="str">
        <f>'FM-QOQ'!C62</f>
        <v>Change in Prepayments</v>
      </c>
      <c r="D62" s="183">
        <f>'FM-QOQ'!H62</f>
        <v>-10000</v>
      </c>
      <c r="E62" s="235"/>
      <c r="F62" s="184">
        <f>'FM-QOQ'!M62</f>
        <v>-5000</v>
      </c>
    </row>
    <row r="63" spans="1:6" ht="18" hidden="1" outlineLevel="1">
      <c r="C63" s="182" t="str">
        <f>'FM-QOQ'!C63</f>
        <v>Change Unearned Revenue</v>
      </c>
      <c r="D63" s="183">
        <f>'FM-QOQ'!H63</f>
        <v>551125</v>
      </c>
      <c r="E63" s="235"/>
      <c r="F63" s="184">
        <f>'FM-QOQ'!M63</f>
        <v>491578.12500000047</v>
      </c>
    </row>
    <row r="64" spans="1:6" ht="17.399999999999999" hidden="1" outlineLevel="1">
      <c r="C64" s="158" t="str">
        <f>'FM-QOQ'!C64</f>
        <v>Cash Flow From Operations</v>
      </c>
      <c r="D64" s="180">
        <f>'FM-QOQ'!H64</f>
        <v>429519.99999999988</v>
      </c>
      <c r="E64" s="236"/>
      <c r="F64" s="181">
        <f>'FM-QOQ'!M64</f>
        <v>2314660.2500000005</v>
      </c>
    </row>
    <row r="65" spans="2:6" ht="18" hidden="1" outlineLevel="1">
      <c r="C65" s="182"/>
      <c r="D65" s="183"/>
      <c r="E65" s="235"/>
      <c r="F65" s="184"/>
    </row>
    <row r="66" spans="2:6" ht="18" hidden="1" outlineLevel="1">
      <c r="C66" s="182" t="str">
        <f>'FM-QOQ'!C66</f>
        <v>Change in Fixed Assets</v>
      </c>
      <c r="D66" s="183">
        <f>'FM-QOQ'!H66</f>
        <v>-126000</v>
      </c>
      <c r="E66" s="235"/>
      <c r="F66" s="184">
        <f>'FM-QOQ'!M66</f>
        <v>-44000</v>
      </c>
    </row>
    <row r="67" spans="2:6" ht="18" hidden="1" outlineLevel="1">
      <c r="C67" s="182" t="str">
        <f>'FM-QOQ'!C67</f>
        <v>Change in Intangible Assets</v>
      </c>
      <c r="D67" s="183">
        <f>'FM-QOQ'!H67</f>
        <v>-300000</v>
      </c>
      <c r="E67" s="235"/>
      <c r="F67" s="184">
        <f>'FM-QOQ'!M67</f>
        <v>-360000</v>
      </c>
    </row>
    <row r="68" spans="2:6" ht="17.399999999999999" hidden="1" outlineLevel="1">
      <c r="C68" s="158" t="str">
        <f>'FM-QOQ'!C68</f>
        <v>Cash Flow From Investing</v>
      </c>
      <c r="D68" s="180">
        <f>'FM-QOQ'!H68</f>
        <v>-426000</v>
      </c>
      <c r="E68" s="236"/>
      <c r="F68" s="181">
        <f>'FM-QOQ'!M68</f>
        <v>-404000</v>
      </c>
    </row>
    <row r="69" spans="2:6" ht="18" hidden="1" outlineLevel="1">
      <c r="C69" s="182"/>
      <c r="D69" s="183"/>
      <c r="E69" s="235"/>
      <c r="F69" s="184"/>
    </row>
    <row r="70" spans="2:6" ht="18" hidden="1" outlineLevel="1">
      <c r="C70" s="182" t="str">
        <f>'FM-QOQ'!C70</f>
        <v>Change in Share Capital</v>
      </c>
      <c r="D70" s="183">
        <f>'FM-QOQ'!H70</f>
        <v>2825000</v>
      </c>
      <c r="E70" s="235"/>
      <c r="F70" s="184">
        <f>'FM-QOQ'!M70</f>
        <v>0</v>
      </c>
    </row>
    <row r="71" spans="2:6" ht="18" hidden="1" outlineLevel="1">
      <c r="C71" s="182"/>
      <c r="D71" s="183"/>
      <c r="E71" s="235"/>
      <c r="F71" s="184"/>
    </row>
    <row r="72" spans="2:6" ht="17.399999999999999" hidden="1" outlineLevel="1">
      <c r="C72" s="158" t="str">
        <f>'FM-QOQ'!C72</f>
        <v>Cash Flow From Financing</v>
      </c>
      <c r="D72" s="180">
        <f>'FM-QOQ'!H72</f>
        <v>2825000</v>
      </c>
      <c r="E72" s="236"/>
      <c r="F72" s="181">
        <f>'FM-QOQ'!M72</f>
        <v>0</v>
      </c>
    </row>
    <row r="73" spans="2:6" ht="18" hidden="1" outlineLevel="1">
      <c r="C73" s="182"/>
      <c r="D73" s="183"/>
      <c r="E73" s="235"/>
      <c r="F73" s="184"/>
    </row>
    <row r="74" spans="2:6" ht="18" hidden="1" outlineLevel="1">
      <c r="C74" s="182" t="str">
        <f>'FM-QOQ'!C74</f>
        <v>Beginning Balance</v>
      </c>
      <c r="D74" s="183">
        <f>'FM-QOQ'!H74</f>
        <v>2692088.75</v>
      </c>
      <c r="E74" s="235"/>
      <c r="F74" s="184">
        <f>'FM-QOQ'!M74</f>
        <v>4357470.1250000009</v>
      </c>
    </row>
    <row r="75" spans="2:6" ht="18" hidden="1" outlineLevel="1">
      <c r="C75" s="182" t="str">
        <f>'FM-QOQ'!C75</f>
        <v>Change in Cash</v>
      </c>
      <c r="D75" s="183">
        <f>'FM-QOQ'!H75</f>
        <v>136431.24999999997</v>
      </c>
      <c r="E75" s="235"/>
      <c r="F75" s="184">
        <f>'FM-QOQ'!M75</f>
        <v>381710.12500000006</v>
      </c>
    </row>
    <row r="76" spans="2:6" ht="48.6" hidden="1" customHeight="1" outlineLevel="1">
      <c r="B76" s="212"/>
      <c r="C76" s="158" t="str">
        <f>'FM-QOQ'!C76</f>
        <v>Ending Balance</v>
      </c>
      <c r="D76" s="180">
        <f>'FM-QOQ'!H76</f>
        <v>2828520</v>
      </c>
      <c r="E76" s="236"/>
      <c r="F76" s="181">
        <f>'FM-QOQ'!M76</f>
        <v>4739180.2500000009</v>
      </c>
    </row>
    <row r="77" spans="2:6" ht="22.8" customHeight="1" collapsed="1"/>
  </sheetData>
  <mergeCells count="1">
    <mergeCell ref="A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7023-891F-44EB-8C38-4F1537C3D17B}">
  <dimension ref="A1:AU328"/>
  <sheetViews>
    <sheetView showGridLines="0" tabSelected="1" topLeftCell="A168" zoomScale="55" zoomScaleNormal="53" zoomScaleSheetLayoutView="57" workbookViewId="0">
      <selection activeCell="F307" sqref="F307"/>
    </sheetView>
  </sheetViews>
  <sheetFormatPr defaultColWidth="0" defaultRowHeight="14.4" zeroHeight="1" outlineLevelRow="1"/>
  <cols>
    <col min="1" max="1" width="46.77734375" customWidth="1"/>
    <col min="2" max="2" width="44.5546875" customWidth="1"/>
    <col min="3" max="3" width="27.5546875" style="67" customWidth="1"/>
    <col min="4" max="4" width="42.33203125" customWidth="1"/>
    <col min="5" max="28" width="16.44140625" style="14" customWidth="1"/>
    <col min="29" max="29" width="8.88671875" hidden="1" customWidth="1"/>
    <col min="30" max="30" width="12.33203125" hidden="1" customWidth="1"/>
    <col min="31" max="32" width="12.21875" hidden="1" customWidth="1"/>
    <col min="33" max="33" width="15.21875" hidden="1" customWidth="1"/>
    <col min="34" max="34" width="15.109375" hidden="1" customWidth="1"/>
    <col min="35" max="42" width="8.88671875" hidden="1" customWidth="1"/>
    <col min="43" max="43" width="12.44140625" hidden="1" customWidth="1"/>
    <col min="44" max="47" width="13.6640625" hidden="1" customWidth="1"/>
    <col min="48" max="16384" width="8.88671875" hidden="1"/>
  </cols>
  <sheetData>
    <row r="1" spans="1:36"/>
    <row r="2" spans="1:36">
      <c r="A2" s="254" t="s">
        <v>186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</row>
    <row r="3" spans="1:36" ht="15" customHeight="1" thickBot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</row>
    <row r="4" spans="1:36" ht="15" customHeight="1"/>
    <row r="5" spans="1:36">
      <c r="A5" s="79" t="s">
        <v>160</v>
      </c>
      <c r="E5" s="210" t="s">
        <v>162</v>
      </c>
      <c r="F5" s="210" t="s">
        <v>162</v>
      </c>
      <c r="G5" s="210" t="s">
        <v>162</v>
      </c>
      <c r="H5" s="210" t="s">
        <v>163</v>
      </c>
      <c r="I5" s="210" t="s">
        <v>163</v>
      </c>
      <c r="J5" s="210" t="s">
        <v>163</v>
      </c>
      <c r="K5" s="210" t="s">
        <v>164</v>
      </c>
      <c r="L5" s="210" t="s">
        <v>164</v>
      </c>
      <c r="M5" s="210" t="s">
        <v>164</v>
      </c>
      <c r="N5" s="210" t="s">
        <v>165</v>
      </c>
      <c r="O5" s="210" t="s">
        <v>165</v>
      </c>
      <c r="P5" s="210" t="s">
        <v>165</v>
      </c>
      <c r="Q5" s="210" t="s">
        <v>167</v>
      </c>
      <c r="R5" s="210" t="s">
        <v>167</v>
      </c>
      <c r="S5" s="210" t="s">
        <v>167</v>
      </c>
      <c r="T5" s="210" t="s">
        <v>168</v>
      </c>
      <c r="U5" s="210" t="s">
        <v>168</v>
      </c>
      <c r="V5" s="210" t="s">
        <v>168</v>
      </c>
      <c r="W5" s="210" t="s">
        <v>169</v>
      </c>
      <c r="X5" s="210" t="s">
        <v>169</v>
      </c>
      <c r="Y5" s="210" t="s">
        <v>169</v>
      </c>
      <c r="Z5" s="210" t="s">
        <v>170</v>
      </c>
      <c r="AA5" s="210" t="s">
        <v>170</v>
      </c>
      <c r="AB5" s="210" t="s">
        <v>170</v>
      </c>
    </row>
    <row r="6" spans="1:36" ht="15" outlineLevel="1" thickBot="1">
      <c r="B6" s="201" t="s">
        <v>61</v>
      </c>
    </row>
    <row r="7" spans="1:36" outlineLevel="1">
      <c r="C7" s="136" t="s">
        <v>0</v>
      </c>
      <c r="D7" s="40" t="s">
        <v>46</v>
      </c>
      <c r="E7" s="41" t="s">
        <v>22</v>
      </c>
      <c r="F7" s="41" t="s">
        <v>23</v>
      </c>
      <c r="G7" s="41" t="s">
        <v>24</v>
      </c>
      <c r="H7" s="41" t="s">
        <v>25</v>
      </c>
      <c r="I7" s="41" t="s">
        <v>26</v>
      </c>
      <c r="J7" s="41" t="s">
        <v>27</v>
      </c>
      <c r="K7" s="41" t="s">
        <v>28</v>
      </c>
      <c r="L7" s="41" t="s">
        <v>29</v>
      </c>
      <c r="M7" s="41" t="s">
        <v>30</v>
      </c>
      <c r="N7" s="41" t="s">
        <v>31</v>
      </c>
      <c r="O7" s="41" t="s">
        <v>32</v>
      </c>
      <c r="P7" s="41" t="s">
        <v>33</v>
      </c>
      <c r="Q7" s="42" t="s">
        <v>34</v>
      </c>
      <c r="R7" s="42" t="s">
        <v>35</v>
      </c>
      <c r="S7" s="42" t="s">
        <v>36</v>
      </c>
      <c r="T7" s="42" t="s">
        <v>37</v>
      </c>
      <c r="U7" s="42" t="s">
        <v>38</v>
      </c>
      <c r="V7" s="42" t="s">
        <v>39</v>
      </c>
      <c r="W7" s="42" t="s">
        <v>40</v>
      </c>
      <c r="X7" s="42" t="s">
        <v>41</v>
      </c>
      <c r="Y7" s="42" t="s">
        <v>42</v>
      </c>
      <c r="Z7" s="42" t="s">
        <v>43</v>
      </c>
      <c r="AA7" s="42" t="s">
        <v>44</v>
      </c>
      <c r="AB7" s="43" t="s">
        <v>45</v>
      </c>
    </row>
    <row r="8" spans="1:36" outlineLevel="1">
      <c r="C8" s="202"/>
      <c r="AB8" s="26"/>
    </row>
    <row r="9" spans="1:36" outlineLevel="1">
      <c r="C9" s="202"/>
      <c r="D9" s="44" t="s">
        <v>48</v>
      </c>
      <c r="E9" s="15">
        <v>2</v>
      </c>
      <c r="F9" s="15">
        <v>2</v>
      </c>
      <c r="G9" s="15">
        <v>2</v>
      </c>
      <c r="H9" s="15">
        <v>3</v>
      </c>
      <c r="I9" s="15">
        <v>3</v>
      </c>
      <c r="J9" s="15">
        <v>3</v>
      </c>
      <c r="K9" s="15">
        <v>4</v>
      </c>
      <c r="L9" s="15">
        <v>4</v>
      </c>
      <c r="M9" s="15">
        <v>4</v>
      </c>
      <c r="N9" s="15">
        <v>5</v>
      </c>
      <c r="O9" s="15">
        <v>5</v>
      </c>
      <c r="P9" s="15">
        <v>5</v>
      </c>
      <c r="Q9" s="15">
        <v>6</v>
      </c>
      <c r="R9" s="15">
        <v>6</v>
      </c>
      <c r="S9" s="15">
        <v>6</v>
      </c>
      <c r="T9" s="15">
        <v>7</v>
      </c>
      <c r="U9" s="15">
        <v>7</v>
      </c>
      <c r="V9" s="15">
        <v>7</v>
      </c>
      <c r="W9" s="15">
        <v>8</v>
      </c>
      <c r="X9" s="15">
        <v>8</v>
      </c>
      <c r="Y9" s="15">
        <v>8</v>
      </c>
      <c r="Z9" s="15">
        <v>9</v>
      </c>
      <c r="AA9" s="15">
        <v>9</v>
      </c>
      <c r="AB9" s="5">
        <v>9</v>
      </c>
    </row>
    <row r="10" spans="1:36" outlineLevel="1">
      <c r="C10" s="202"/>
      <c r="D10" s="28" t="s">
        <v>189</v>
      </c>
      <c r="E10" s="14">
        <v>6</v>
      </c>
      <c r="F10" s="14">
        <v>6</v>
      </c>
      <c r="G10" s="14">
        <v>6</v>
      </c>
      <c r="H10" s="14">
        <v>6</v>
      </c>
      <c r="I10" s="14">
        <v>6</v>
      </c>
      <c r="J10" s="14">
        <v>6</v>
      </c>
      <c r="K10" s="14">
        <v>6</v>
      </c>
      <c r="L10" s="14">
        <v>6</v>
      </c>
      <c r="M10" s="14">
        <v>6</v>
      </c>
      <c r="N10" s="14">
        <v>6</v>
      </c>
      <c r="O10" s="14">
        <v>6</v>
      </c>
      <c r="P10" s="14">
        <v>6</v>
      </c>
      <c r="Q10" s="14">
        <v>7</v>
      </c>
      <c r="R10" s="14">
        <v>7</v>
      </c>
      <c r="S10" s="14">
        <v>7</v>
      </c>
      <c r="T10" s="14">
        <v>7</v>
      </c>
      <c r="U10" s="14">
        <v>7</v>
      </c>
      <c r="V10" s="14">
        <v>7</v>
      </c>
      <c r="W10" s="14">
        <v>7</v>
      </c>
      <c r="X10" s="14">
        <v>7</v>
      </c>
      <c r="Y10" s="14">
        <v>7</v>
      </c>
      <c r="Z10" s="14">
        <v>7</v>
      </c>
      <c r="AA10" s="14">
        <v>7</v>
      </c>
      <c r="AB10" s="14">
        <v>7</v>
      </c>
    </row>
    <row r="11" spans="1:36" outlineLevel="1">
      <c r="C11" s="202"/>
      <c r="D11" s="44" t="s">
        <v>190</v>
      </c>
      <c r="E11" s="14">
        <v>50</v>
      </c>
      <c r="F11" s="14">
        <v>50</v>
      </c>
      <c r="G11" s="14">
        <v>50</v>
      </c>
      <c r="H11" s="14">
        <v>50</v>
      </c>
      <c r="I11" s="14">
        <v>50</v>
      </c>
      <c r="J11" s="14">
        <v>50</v>
      </c>
      <c r="K11" s="14">
        <v>50</v>
      </c>
      <c r="L11" s="14">
        <v>50</v>
      </c>
      <c r="M11" s="14">
        <v>50</v>
      </c>
      <c r="N11" s="14">
        <v>50</v>
      </c>
      <c r="O11" s="14">
        <v>50</v>
      </c>
      <c r="P11" s="14">
        <v>50</v>
      </c>
      <c r="Q11" s="14">
        <v>50</v>
      </c>
      <c r="R11" s="14">
        <v>50</v>
      </c>
      <c r="S11" s="14">
        <v>50</v>
      </c>
      <c r="T11" s="14">
        <v>50</v>
      </c>
      <c r="U11" s="14">
        <v>50</v>
      </c>
      <c r="V11" s="14">
        <v>50</v>
      </c>
      <c r="W11" s="14">
        <v>50</v>
      </c>
      <c r="X11" s="14">
        <v>50</v>
      </c>
      <c r="Y11" s="14">
        <v>50</v>
      </c>
      <c r="Z11" s="14">
        <v>50</v>
      </c>
      <c r="AA11" s="14">
        <v>50</v>
      </c>
      <c r="AB11" s="26">
        <v>50</v>
      </c>
    </row>
    <row r="12" spans="1:36" outlineLevel="1">
      <c r="C12" s="202"/>
      <c r="D12" s="28" t="s">
        <v>49</v>
      </c>
      <c r="E12" s="25">
        <f>E11*E10*E9</f>
        <v>600</v>
      </c>
      <c r="F12" s="25">
        <f t="shared" ref="F12:AB12" si="0">F11*F10*F9</f>
        <v>600</v>
      </c>
      <c r="G12" s="25">
        <f t="shared" si="0"/>
        <v>600</v>
      </c>
      <c r="H12" s="25">
        <f t="shared" si="0"/>
        <v>900</v>
      </c>
      <c r="I12" s="25">
        <f t="shared" si="0"/>
        <v>900</v>
      </c>
      <c r="J12" s="25">
        <f t="shared" si="0"/>
        <v>900</v>
      </c>
      <c r="K12" s="25">
        <f t="shared" si="0"/>
        <v>1200</v>
      </c>
      <c r="L12" s="25">
        <f t="shared" si="0"/>
        <v>1200</v>
      </c>
      <c r="M12" s="25">
        <f t="shared" si="0"/>
        <v>1200</v>
      </c>
      <c r="N12" s="25">
        <f t="shared" si="0"/>
        <v>1500</v>
      </c>
      <c r="O12" s="25">
        <f t="shared" si="0"/>
        <v>1500</v>
      </c>
      <c r="P12" s="25">
        <f t="shared" si="0"/>
        <v>1500</v>
      </c>
      <c r="Q12" s="25">
        <f t="shared" si="0"/>
        <v>2100</v>
      </c>
      <c r="R12" s="25">
        <f t="shared" si="0"/>
        <v>2100</v>
      </c>
      <c r="S12" s="25">
        <f t="shared" si="0"/>
        <v>2100</v>
      </c>
      <c r="T12" s="25">
        <f t="shared" si="0"/>
        <v>2450</v>
      </c>
      <c r="U12" s="25">
        <f t="shared" si="0"/>
        <v>2450</v>
      </c>
      <c r="V12" s="25">
        <f t="shared" si="0"/>
        <v>2450</v>
      </c>
      <c r="W12" s="25">
        <f t="shared" si="0"/>
        <v>2800</v>
      </c>
      <c r="X12" s="25">
        <f t="shared" si="0"/>
        <v>2800</v>
      </c>
      <c r="Y12" s="25">
        <f t="shared" si="0"/>
        <v>2800</v>
      </c>
      <c r="Z12" s="25">
        <f t="shared" si="0"/>
        <v>3150</v>
      </c>
      <c r="AA12" s="25">
        <f t="shared" si="0"/>
        <v>3150</v>
      </c>
      <c r="AB12" s="20">
        <f t="shared" si="0"/>
        <v>3150</v>
      </c>
    </row>
    <row r="13" spans="1:36" outlineLevel="1">
      <c r="C13" s="202"/>
      <c r="AB13" s="26"/>
    </row>
    <row r="14" spans="1:36" outlineLevel="1">
      <c r="C14" s="202"/>
      <c r="AB14" s="26"/>
    </row>
    <row r="15" spans="1:36" outlineLevel="1">
      <c r="C15" s="202"/>
      <c r="D15" s="44" t="s">
        <v>50</v>
      </c>
      <c r="AB15" s="26"/>
    </row>
    <row r="16" spans="1:36" outlineLevel="1">
      <c r="C16" s="202"/>
      <c r="D16" t="s">
        <v>51</v>
      </c>
      <c r="E16" s="29">
        <v>12000</v>
      </c>
      <c r="F16" s="29">
        <v>12000</v>
      </c>
      <c r="G16" s="29">
        <v>12000</v>
      </c>
      <c r="H16" s="29">
        <v>12000</v>
      </c>
      <c r="I16" s="29">
        <v>12000</v>
      </c>
      <c r="J16" s="29">
        <v>12000</v>
      </c>
      <c r="K16" s="29">
        <v>12000</v>
      </c>
      <c r="L16" s="29">
        <v>12000</v>
      </c>
      <c r="M16" s="29">
        <v>12000</v>
      </c>
      <c r="N16" s="29">
        <v>12000</v>
      </c>
      <c r="O16" s="29">
        <v>12000</v>
      </c>
      <c r="P16" s="29">
        <v>12000</v>
      </c>
      <c r="Q16" s="29">
        <v>12000</v>
      </c>
      <c r="R16" s="29">
        <v>12000</v>
      </c>
      <c r="S16" s="29">
        <v>12000</v>
      </c>
      <c r="T16" s="29">
        <v>12000</v>
      </c>
      <c r="U16" s="29">
        <v>12000</v>
      </c>
      <c r="V16" s="29">
        <v>12000</v>
      </c>
      <c r="W16" s="29">
        <v>12000</v>
      </c>
      <c r="X16" s="29">
        <v>12000</v>
      </c>
      <c r="Y16" s="29">
        <v>12000</v>
      </c>
      <c r="Z16" s="29">
        <v>12000</v>
      </c>
      <c r="AA16" s="29">
        <v>12000</v>
      </c>
      <c r="AB16" s="29">
        <v>12000</v>
      </c>
    </row>
    <row r="17" spans="3:33" outlineLevel="1">
      <c r="C17" s="202"/>
      <c r="D17" t="s">
        <v>58</v>
      </c>
      <c r="E17" s="29">
        <f>'Revenue Bundles '!$F$11</f>
        <v>61.666666666666664</v>
      </c>
      <c r="F17" s="29">
        <f>'Revenue Bundles '!$F$11</f>
        <v>61.666666666666664</v>
      </c>
      <c r="G17" s="29">
        <f>'Revenue Bundles '!$F$11</f>
        <v>61.666666666666664</v>
      </c>
      <c r="H17" s="29">
        <f>'Revenue Bundles '!$F$11</f>
        <v>61.666666666666664</v>
      </c>
      <c r="I17" s="29">
        <f>'Revenue Bundles '!$F$11</f>
        <v>61.666666666666664</v>
      </c>
      <c r="J17" s="29">
        <f>'Revenue Bundles '!$F$11</f>
        <v>61.666666666666664</v>
      </c>
      <c r="K17" s="29">
        <f>'Revenue Bundles '!$F$11</f>
        <v>61.666666666666664</v>
      </c>
      <c r="L17" s="29">
        <f>'Revenue Bundles '!$F$11</f>
        <v>61.666666666666664</v>
      </c>
      <c r="M17" s="29">
        <f>'Revenue Bundles '!$F$11</f>
        <v>61.666666666666664</v>
      </c>
      <c r="N17" s="29">
        <f>'Revenue Bundles '!$F$11</f>
        <v>61.666666666666664</v>
      </c>
      <c r="O17" s="29">
        <f>'Revenue Bundles '!$F$11</f>
        <v>61.666666666666664</v>
      </c>
      <c r="P17" s="29">
        <f>'Revenue Bundles '!$F$11</f>
        <v>61.666666666666664</v>
      </c>
      <c r="Q17" s="29">
        <f>$P$17*110%</f>
        <v>67.833333333333343</v>
      </c>
      <c r="R17" s="29">
        <f t="shared" ref="R17:AB17" si="1">$P$17*110%</f>
        <v>67.833333333333343</v>
      </c>
      <c r="S17" s="29">
        <f t="shared" si="1"/>
        <v>67.833333333333343</v>
      </c>
      <c r="T17" s="29">
        <f t="shared" si="1"/>
        <v>67.833333333333343</v>
      </c>
      <c r="U17" s="29">
        <f t="shared" si="1"/>
        <v>67.833333333333343</v>
      </c>
      <c r="V17" s="29">
        <f t="shared" si="1"/>
        <v>67.833333333333343</v>
      </c>
      <c r="W17" s="29">
        <f t="shared" si="1"/>
        <v>67.833333333333343</v>
      </c>
      <c r="X17" s="29">
        <f t="shared" si="1"/>
        <v>67.833333333333343</v>
      </c>
      <c r="Y17" s="29">
        <f t="shared" si="1"/>
        <v>67.833333333333343</v>
      </c>
      <c r="Z17" s="29">
        <f t="shared" si="1"/>
        <v>67.833333333333343</v>
      </c>
      <c r="AA17" s="29">
        <f t="shared" si="1"/>
        <v>67.833333333333343</v>
      </c>
      <c r="AB17" s="21">
        <f t="shared" si="1"/>
        <v>67.833333333333343</v>
      </c>
    </row>
    <row r="18" spans="3:33" outlineLevel="1">
      <c r="C18" s="202"/>
      <c r="AB18" s="26"/>
    </row>
    <row r="19" spans="3:33" outlineLevel="1">
      <c r="C19" s="202"/>
      <c r="D19" s="28" t="s">
        <v>61</v>
      </c>
      <c r="AB19" s="26"/>
    </row>
    <row r="20" spans="3:33" outlineLevel="1">
      <c r="C20" s="202"/>
      <c r="D20" t="s">
        <v>53</v>
      </c>
      <c r="E20" s="29">
        <f>E16*E9</f>
        <v>24000</v>
      </c>
      <c r="F20" s="29">
        <f t="shared" ref="F20:AB20" si="2">F16*F10</f>
        <v>72000</v>
      </c>
      <c r="G20" s="29">
        <f t="shared" si="2"/>
        <v>72000</v>
      </c>
      <c r="H20" s="29">
        <f t="shared" si="2"/>
        <v>72000</v>
      </c>
      <c r="I20" s="29">
        <f t="shared" si="2"/>
        <v>72000</v>
      </c>
      <c r="J20" s="29">
        <f t="shared" si="2"/>
        <v>72000</v>
      </c>
      <c r="K20" s="29">
        <f t="shared" si="2"/>
        <v>72000</v>
      </c>
      <c r="L20" s="29">
        <f t="shared" si="2"/>
        <v>72000</v>
      </c>
      <c r="M20" s="29">
        <f t="shared" si="2"/>
        <v>72000</v>
      </c>
      <c r="N20" s="29">
        <f t="shared" si="2"/>
        <v>72000</v>
      </c>
      <c r="O20" s="29">
        <f t="shared" si="2"/>
        <v>72000</v>
      </c>
      <c r="P20" s="29">
        <f t="shared" si="2"/>
        <v>72000</v>
      </c>
      <c r="Q20" s="29">
        <f t="shared" si="2"/>
        <v>84000</v>
      </c>
      <c r="R20" s="29">
        <f t="shared" si="2"/>
        <v>84000</v>
      </c>
      <c r="S20" s="29">
        <f t="shared" si="2"/>
        <v>84000</v>
      </c>
      <c r="T20" s="29">
        <f t="shared" si="2"/>
        <v>84000</v>
      </c>
      <c r="U20" s="29">
        <f t="shared" si="2"/>
        <v>84000</v>
      </c>
      <c r="V20" s="29">
        <f t="shared" si="2"/>
        <v>84000</v>
      </c>
      <c r="W20" s="29">
        <f t="shared" si="2"/>
        <v>84000</v>
      </c>
      <c r="X20" s="29">
        <f t="shared" si="2"/>
        <v>84000</v>
      </c>
      <c r="Y20" s="29">
        <f t="shared" si="2"/>
        <v>84000</v>
      </c>
      <c r="Z20" s="29">
        <f t="shared" si="2"/>
        <v>84000</v>
      </c>
      <c r="AA20" s="29">
        <f t="shared" si="2"/>
        <v>84000</v>
      </c>
      <c r="AB20" s="21">
        <f t="shared" si="2"/>
        <v>84000</v>
      </c>
    </row>
    <row r="21" spans="3:33" outlineLevel="1">
      <c r="C21" s="202"/>
      <c r="D21" t="s">
        <v>54</v>
      </c>
      <c r="E21" s="29">
        <f>E12*E17</f>
        <v>37000</v>
      </c>
      <c r="F21" s="29">
        <f t="shared" ref="F21:AB21" si="3">F12*F17</f>
        <v>37000</v>
      </c>
      <c r="G21" s="29">
        <f t="shared" si="3"/>
        <v>37000</v>
      </c>
      <c r="H21" s="29">
        <f t="shared" si="3"/>
        <v>55500</v>
      </c>
      <c r="I21" s="29">
        <f t="shared" si="3"/>
        <v>55500</v>
      </c>
      <c r="J21" s="29">
        <f t="shared" si="3"/>
        <v>55500</v>
      </c>
      <c r="K21" s="29">
        <f t="shared" si="3"/>
        <v>74000</v>
      </c>
      <c r="L21" s="29">
        <f t="shared" si="3"/>
        <v>74000</v>
      </c>
      <c r="M21" s="29">
        <f t="shared" si="3"/>
        <v>74000</v>
      </c>
      <c r="N21" s="29">
        <f t="shared" si="3"/>
        <v>92500</v>
      </c>
      <c r="O21" s="29">
        <f t="shared" si="3"/>
        <v>92500</v>
      </c>
      <c r="P21" s="29">
        <f t="shared" si="3"/>
        <v>92500</v>
      </c>
      <c r="Q21" s="29">
        <f t="shared" si="3"/>
        <v>142450.00000000003</v>
      </c>
      <c r="R21" s="29">
        <f t="shared" si="3"/>
        <v>142450.00000000003</v>
      </c>
      <c r="S21" s="29">
        <f t="shared" si="3"/>
        <v>142450.00000000003</v>
      </c>
      <c r="T21" s="29">
        <f t="shared" si="3"/>
        <v>166191.66666666669</v>
      </c>
      <c r="U21" s="29">
        <f t="shared" si="3"/>
        <v>166191.66666666669</v>
      </c>
      <c r="V21" s="29">
        <f t="shared" si="3"/>
        <v>166191.66666666669</v>
      </c>
      <c r="W21" s="29">
        <f t="shared" si="3"/>
        <v>189933.33333333337</v>
      </c>
      <c r="X21" s="29">
        <f t="shared" si="3"/>
        <v>189933.33333333337</v>
      </c>
      <c r="Y21" s="29">
        <f t="shared" si="3"/>
        <v>189933.33333333337</v>
      </c>
      <c r="Z21" s="29">
        <f t="shared" si="3"/>
        <v>213675.00000000003</v>
      </c>
      <c r="AA21" s="29">
        <f t="shared" si="3"/>
        <v>213675.00000000003</v>
      </c>
      <c r="AB21" s="21">
        <f t="shared" si="3"/>
        <v>213675.00000000003</v>
      </c>
    </row>
    <row r="22" spans="3:33" outlineLevel="1">
      <c r="C22" s="202"/>
      <c r="D22" t="s">
        <v>52</v>
      </c>
      <c r="Q22" s="29">
        <f>E21*80%</f>
        <v>29600</v>
      </c>
      <c r="R22" s="29">
        <f t="shared" ref="R22:AB22" si="4">F21*80%</f>
        <v>29600</v>
      </c>
      <c r="S22" s="29">
        <f t="shared" si="4"/>
        <v>29600</v>
      </c>
      <c r="T22" s="29">
        <f t="shared" si="4"/>
        <v>44400</v>
      </c>
      <c r="U22" s="29">
        <f t="shared" si="4"/>
        <v>44400</v>
      </c>
      <c r="V22" s="29">
        <f t="shared" si="4"/>
        <v>44400</v>
      </c>
      <c r="W22" s="29">
        <f t="shared" si="4"/>
        <v>59200</v>
      </c>
      <c r="X22" s="29">
        <f t="shared" si="4"/>
        <v>59200</v>
      </c>
      <c r="Y22" s="29">
        <f t="shared" si="4"/>
        <v>59200</v>
      </c>
      <c r="Z22" s="29">
        <f t="shared" si="4"/>
        <v>74000</v>
      </c>
      <c r="AA22" s="29">
        <f t="shared" si="4"/>
        <v>74000</v>
      </c>
      <c r="AB22" s="21">
        <f t="shared" si="4"/>
        <v>74000</v>
      </c>
    </row>
    <row r="23" spans="3:33" ht="15" outlineLevel="1" thickBot="1">
      <c r="C23" s="203"/>
      <c r="D23" s="17" t="s">
        <v>13</v>
      </c>
      <c r="E23" s="45">
        <f>SUM(E20:E22)</f>
        <v>61000</v>
      </c>
      <c r="F23" s="45">
        <f t="shared" ref="F23:AB23" si="5">SUM(F20:F22)</f>
        <v>109000</v>
      </c>
      <c r="G23" s="45">
        <f t="shared" si="5"/>
        <v>109000</v>
      </c>
      <c r="H23" s="45">
        <f t="shared" si="5"/>
        <v>127500</v>
      </c>
      <c r="I23" s="45">
        <f t="shared" si="5"/>
        <v>127500</v>
      </c>
      <c r="J23" s="45">
        <f t="shared" si="5"/>
        <v>127500</v>
      </c>
      <c r="K23" s="45">
        <f t="shared" si="5"/>
        <v>146000</v>
      </c>
      <c r="L23" s="45">
        <f t="shared" si="5"/>
        <v>146000</v>
      </c>
      <c r="M23" s="45">
        <f t="shared" si="5"/>
        <v>146000</v>
      </c>
      <c r="N23" s="45">
        <f t="shared" si="5"/>
        <v>164500</v>
      </c>
      <c r="O23" s="45">
        <f t="shared" si="5"/>
        <v>164500</v>
      </c>
      <c r="P23" s="45">
        <f t="shared" si="5"/>
        <v>164500</v>
      </c>
      <c r="Q23" s="45">
        <f t="shared" si="5"/>
        <v>256050.00000000003</v>
      </c>
      <c r="R23" s="45">
        <f t="shared" si="5"/>
        <v>256050.00000000003</v>
      </c>
      <c r="S23" s="45">
        <f t="shared" si="5"/>
        <v>256050.00000000003</v>
      </c>
      <c r="T23" s="45">
        <f t="shared" si="5"/>
        <v>294591.66666666669</v>
      </c>
      <c r="U23" s="45">
        <f t="shared" si="5"/>
        <v>294591.66666666669</v>
      </c>
      <c r="V23" s="45">
        <f t="shared" si="5"/>
        <v>294591.66666666669</v>
      </c>
      <c r="W23" s="45">
        <f t="shared" si="5"/>
        <v>333133.33333333337</v>
      </c>
      <c r="X23" s="45">
        <f t="shared" si="5"/>
        <v>333133.33333333337</v>
      </c>
      <c r="Y23" s="45">
        <f t="shared" si="5"/>
        <v>333133.33333333337</v>
      </c>
      <c r="Z23" s="45">
        <f t="shared" si="5"/>
        <v>371675</v>
      </c>
      <c r="AA23" s="45">
        <f t="shared" si="5"/>
        <v>371675</v>
      </c>
      <c r="AB23" s="46">
        <f t="shared" si="5"/>
        <v>371675</v>
      </c>
      <c r="AD23" s="29">
        <f>E23+F23+G23</f>
        <v>279000</v>
      </c>
      <c r="AE23" s="29">
        <f>F23+G23+H23</f>
        <v>345500</v>
      </c>
      <c r="AF23" s="29">
        <f t="shared" ref="AF23:AG23" si="6">SUM(G23:I23)</f>
        <v>364000</v>
      </c>
      <c r="AG23" s="29">
        <f t="shared" si="6"/>
        <v>382500</v>
      </c>
    </row>
    <row r="24" spans="3:33" outlineLevel="1"/>
    <row r="25" spans="3:33" ht="15" outlineLevel="1" thickBot="1"/>
    <row r="26" spans="3:33" outlineLevel="1">
      <c r="C26" s="136" t="s">
        <v>2</v>
      </c>
      <c r="D26" s="40" t="s">
        <v>48</v>
      </c>
      <c r="E26" s="47">
        <v>1</v>
      </c>
      <c r="F26" s="47">
        <v>1</v>
      </c>
      <c r="G26" s="47">
        <v>1</v>
      </c>
      <c r="H26" s="47">
        <v>2</v>
      </c>
      <c r="I26" s="47">
        <v>2</v>
      </c>
      <c r="J26" s="47">
        <v>2</v>
      </c>
      <c r="K26" s="47">
        <v>3</v>
      </c>
      <c r="L26" s="47">
        <v>3</v>
      </c>
      <c r="M26" s="47">
        <v>3</v>
      </c>
      <c r="N26" s="47">
        <v>4</v>
      </c>
      <c r="O26" s="47">
        <v>4</v>
      </c>
      <c r="P26" s="47">
        <v>4</v>
      </c>
      <c r="Q26" s="47">
        <v>5</v>
      </c>
      <c r="R26" s="47">
        <v>5</v>
      </c>
      <c r="S26" s="47">
        <v>5</v>
      </c>
      <c r="T26" s="47">
        <v>6</v>
      </c>
      <c r="U26" s="47">
        <v>6</v>
      </c>
      <c r="V26" s="47">
        <v>6</v>
      </c>
      <c r="W26" s="47">
        <v>7</v>
      </c>
      <c r="X26" s="47">
        <v>7</v>
      </c>
      <c r="Y26" s="47">
        <v>7</v>
      </c>
      <c r="Z26" s="47">
        <v>8</v>
      </c>
      <c r="AA26" s="47">
        <v>8</v>
      </c>
      <c r="AB26" s="48">
        <v>8</v>
      </c>
    </row>
    <row r="27" spans="3:33" outlineLevel="1">
      <c r="C27" s="202"/>
      <c r="D27" s="28" t="s">
        <v>47</v>
      </c>
      <c r="E27" s="14">
        <v>4</v>
      </c>
      <c r="F27" s="14">
        <v>4</v>
      </c>
      <c r="G27" s="14">
        <v>4</v>
      </c>
      <c r="H27" s="14">
        <v>4</v>
      </c>
      <c r="I27" s="14">
        <v>4</v>
      </c>
      <c r="J27" s="14">
        <v>4</v>
      </c>
      <c r="K27" s="14">
        <v>4</v>
      </c>
      <c r="L27" s="14">
        <v>4</v>
      </c>
      <c r="M27" s="14">
        <v>4</v>
      </c>
      <c r="N27" s="14">
        <v>4</v>
      </c>
      <c r="O27" s="14">
        <v>4</v>
      </c>
      <c r="P27" s="14">
        <v>4</v>
      </c>
      <c r="Q27" s="14">
        <v>5</v>
      </c>
      <c r="R27" s="14">
        <v>5</v>
      </c>
      <c r="S27" s="14">
        <v>5</v>
      </c>
      <c r="T27" s="14">
        <v>5</v>
      </c>
      <c r="U27" s="14">
        <v>5</v>
      </c>
      <c r="V27" s="14">
        <v>5</v>
      </c>
      <c r="W27" s="14">
        <v>5</v>
      </c>
      <c r="X27" s="14">
        <v>5</v>
      </c>
      <c r="Y27" s="14">
        <v>5</v>
      </c>
      <c r="Z27" s="14">
        <v>5</v>
      </c>
      <c r="AA27" s="14">
        <v>5</v>
      </c>
      <c r="AB27" s="14">
        <v>5</v>
      </c>
    </row>
    <row r="28" spans="3:33" outlineLevel="1">
      <c r="C28" s="202"/>
      <c r="D28" s="44" t="s">
        <v>60</v>
      </c>
      <c r="E28" s="14">
        <v>30</v>
      </c>
      <c r="F28" s="14">
        <v>30</v>
      </c>
      <c r="G28" s="14">
        <v>30</v>
      </c>
      <c r="H28" s="14">
        <v>30</v>
      </c>
      <c r="I28" s="14">
        <v>30</v>
      </c>
      <c r="J28" s="14">
        <v>30</v>
      </c>
      <c r="K28" s="14">
        <v>30</v>
      </c>
      <c r="L28" s="14">
        <v>30</v>
      </c>
      <c r="M28" s="14">
        <v>30</v>
      </c>
      <c r="N28" s="14">
        <v>30</v>
      </c>
      <c r="O28" s="14">
        <v>30</v>
      </c>
      <c r="P28" s="14">
        <v>30</v>
      </c>
      <c r="Q28" s="14">
        <v>30</v>
      </c>
      <c r="R28" s="14">
        <v>30</v>
      </c>
      <c r="S28" s="14">
        <v>30</v>
      </c>
      <c r="T28" s="14">
        <v>30</v>
      </c>
      <c r="U28" s="14">
        <v>30</v>
      </c>
      <c r="V28" s="14">
        <v>30</v>
      </c>
      <c r="W28" s="14">
        <v>30</v>
      </c>
      <c r="X28" s="14">
        <v>30</v>
      </c>
      <c r="Y28" s="14">
        <v>30</v>
      </c>
      <c r="Z28" s="14">
        <v>30</v>
      </c>
      <c r="AA28" s="14">
        <v>30</v>
      </c>
      <c r="AB28" s="26">
        <v>30</v>
      </c>
    </row>
    <row r="29" spans="3:33" outlineLevel="1">
      <c r="C29" s="202"/>
      <c r="D29" s="28" t="s">
        <v>49</v>
      </c>
      <c r="E29" s="30">
        <f>E28*E27*E26</f>
        <v>120</v>
      </c>
      <c r="F29" s="30">
        <f t="shared" ref="F29:AB29" si="7">F28*F27*F26</f>
        <v>120</v>
      </c>
      <c r="G29" s="30">
        <f t="shared" si="7"/>
        <v>120</v>
      </c>
      <c r="H29" s="30">
        <f t="shared" si="7"/>
        <v>240</v>
      </c>
      <c r="I29" s="30">
        <f t="shared" si="7"/>
        <v>240</v>
      </c>
      <c r="J29" s="30">
        <f t="shared" si="7"/>
        <v>240</v>
      </c>
      <c r="K29" s="30">
        <f t="shared" si="7"/>
        <v>360</v>
      </c>
      <c r="L29" s="30">
        <f t="shared" si="7"/>
        <v>360</v>
      </c>
      <c r="M29" s="30">
        <f t="shared" si="7"/>
        <v>360</v>
      </c>
      <c r="N29" s="30">
        <f t="shared" si="7"/>
        <v>480</v>
      </c>
      <c r="O29" s="30">
        <f t="shared" si="7"/>
        <v>480</v>
      </c>
      <c r="P29" s="30">
        <f t="shared" si="7"/>
        <v>480</v>
      </c>
      <c r="Q29" s="30">
        <f t="shared" si="7"/>
        <v>750</v>
      </c>
      <c r="R29" s="30">
        <f t="shared" si="7"/>
        <v>750</v>
      </c>
      <c r="S29" s="30">
        <f t="shared" si="7"/>
        <v>750</v>
      </c>
      <c r="T29" s="30">
        <f t="shared" si="7"/>
        <v>900</v>
      </c>
      <c r="U29" s="30">
        <f t="shared" si="7"/>
        <v>900</v>
      </c>
      <c r="V29" s="30">
        <f t="shared" si="7"/>
        <v>900</v>
      </c>
      <c r="W29" s="30">
        <f t="shared" si="7"/>
        <v>1050</v>
      </c>
      <c r="X29" s="30">
        <f t="shared" si="7"/>
        <v>1050</v>
      </c>
      <c r="Y29" s="30">
        <f t="shared" si="7"/>
        <v>1050</v>
      </c>
      <c r="Z29" s="30">
        <f t="shared" si="7"/>
        <v>1200</v>
      </c>
      <c r="AA29" s="30">
        <f t="shared" si="7"/>
        <v>1200</v>
      </c>
      <c r="AB29" s="49">
        <f t="shared" si="7"/>
        <v>1200</v>
      </c>
    </row>
    <row r="30" spans="3:33" outlineLevel="1">
      <c r="C30" s="202"/>
      <c r="AB30" s="26"/>
    </row>
    <row r="31" spans="3:33" outlineLevel="1">
      <c r="C31" s="202"/>
      <c r="AB31" s="26"/>
    </row>
    <row r="32" spans="3:33" outlineLevel="1">
      <c r="C32" s="202"/>
      <c r="D32" s="44" t="s">
        <v>50</v>
      </c>
      <c r="AB32" s="26"/>
    </row>
    <row r="33" spans="3:28" outlineLevel="1">
      <c r="C33" s="202"/>
      <c r="D33" t="s">
        <v>51</v>
      </c>
      <c r="E33" s="29">
        <v>500</v>
      </c>
      <c r="F33" s="29">
        <v>500</v>
      </c>
      <c r="G33" s="29">
        <v>500</v>
      </c>
      <c r="H33" s="29">
        <v>500</v>
      </c>
      <c r="I33" s="29">
        <v>500</v>
      </c>
      <c r="J33" s="29">
        <v>500</v>
      </c>
      <c r="K33" s="29">
        <v>500</v>
      </c>
      <c r="L33" s="29">
        <v>500</v>
      </c>
      <c r="M33" s="29">
        <v>500</v>
      </c>
      <c r="N33" s="29">
        <v>500</v>
      </c>
      <c r="O33" s="29">
        <v>500</v>
      </c>
      <c r="P33" s="29">
        <v>500</v>
      </c>
      <c r="Q33" s="29">
        <v>500</v>
      </c>
      <c r="R33" s="29">
        <v>500</v>
      </c>
      <c r="S33" s="29">
        <v>500</v>
      </c>
      <c r="T33" s="29">
        <v>500</v>
      </c>
      <c r="U33" s="29">
        <v>500</v>
      </c>
      <c r="V33" s="29">
        <v>500</v>
      </c>
      <c r="W33" s="29">
        <v>500</v>
      </c>
      <c r="X33" s="29">
        <v>500</v>
      </c>
      <c r="Y33" s="29">
        <v>500</v>
      </c>
      <c r="Z33" s="29">
        <v>500</v>
      </c>
      <c r="AA33" s="29">
        <v>500</v>
      </c>
      <c r="AB33" s="29">
        <v>500</v>
      </c>
    </row>
    <row r="34" spans="3:28" outlineLevel="1">
      <c r="C34" s="202"/>
      <c r="D34" t="s">
        <v>58</v>
      </c>
      <c r="E34" s="29">
        <f>'Revenue Bundles '!$F$23</f>
        <v>43.75</v>
      </c>
      <c r="F34" s="29">
        <f>'Revenue Bundles '!$F$23</f>
        <v>43.75</v>
      </c>
      <c r="G34" s="29">
        <f>'Revenue Bundles '!$F$23</f>
        <v>43.75</v>
      </c>
      <c r="H34" s="29">
        <f>'Revenue Bundles '!$F$23</f>
        <v>43.75</v>
      </c>
      <c r="I34" s="29">
        <f>'Revenue Bundles '!$F$23</f>
        <v>43.75</v>
      </c>
      <c r="J34" s="29">
        <f>'Revenue Bundles '!$F$23</f>
        <v>43.75</v>
      </c>
      <c r="K34" s="29">
        <f>'Revenue Bundles '!$F$23</f>
        <v>43.75</v>
      </c>
      <c r="L34" s="29">
        <f>'Revenue Bundles '!$F$23</f>
        <v>43.75</v>
      </c>
      <c r="M34" s="29">
        <f>'Revenue Bundles '!$F$23</f>
        <v>43.75</v>
      </c>
      <c r="N34" s="29">
        <f>'Revenue Bundles '!$F$23</f>
        <v>43.75</v>
      </c>
      <c r="O34" s="29">
        <f>'Revenue Bundles '!$F$23</f>
        <v>43.75</v>
      </c>
      <c r="P34" s="29">
        <f>'Revenue Bundles '!$F$23</f>
        <v>43.75</v>
      </c>
      <c r="Q34" s="29">
        <f>$P$34*110%</f>
        <v>48.125000000000007</v>
      </c>
      <c r="R34" s="29">
        <f t="shared" ref="R34:AB34" si="8">$P$34*110%</f>
        <v>48.125000000000007</v>
      </c>
      <c r="S34" s="29">
        <f t="shared" si="8"/>
        <v>48.125000000000007</v>
      </c>
      <c r="T34" s="29">
        <f t="shared" si="8"/>
        <v>48.125000000000007</v>
      </c>
      <c r="U34" s="29">
        <f t="shared" si="8"/>
        <v>48.125000000000007</v>
      </c>
      <c r="V34" s="29">
        <f t="shared" si="8"/>
        <v>48.125000000000007</v>
      </c>
      <c r="W34" s="29">
        <f t="shared" si="8"/>
        <v>48.125000000000007</v>
      </c>
      <c r="X34" s="29">
        <f t="shared" si="8"/>
        <v>48.125000000000007</v>
      </c>
      <c r="Y34" s="29">
        <f t="shared" si="8"/>
        <v>48.125000000000007</v>
      </c>
      <c r="Z34" s="29">
        <f t="shared" si="8"/>
        <v>48.125000000000007</v>
      </c>
      <c r="AA34" s="29">
        <f t="shared" si="8"/>
        <v>48.125000000000007</v>
      </c>
      <c r="AB34" s="21">
        <f t="shared" si="8"/>
        <v>48.125000000000007</v>
      </c>
    </row>
    <row r="35" spans="3:28" outlineLevel="1">
      <c r="C35" s="202"/>
      <c r="AB35" s="26"/>
    </row>
    <row r="36" spans="3:28" outlineLevel="1">
      <c r="C36" s="202"/>
      <c r="D36" s="28" t="s">
        <v>61</v>
      </c>
      <c r="AB36" s="26"/>
    </row>
    <row r="37" spans="3:28" outlineLevel="1">
      <c r="C37" s="202"/>
      <c r="D37" t="s">
        <v>53</v>
      </c>
      <c r="E37" s="29">
        <f>E33*E26</f>
        <v>500</v>
      </c>
      <c r="F37" s="29">
        <f t="shared" ref="F37:AB37" si="9">F33*F26</f>
        <v>500</v>
      </c>
      <c r="G37" s="29">
        <f t="shared" si="9"/>
        <v>500</v>
      </c>
      <c r="H37" s="29">
        <f t="shared" si="9"/>
        <v>1000</v>
      </c>
      <c r="I37" s="29">
        <f t="shared" si="9"/>
        <v>1000</v>
      </c>
      <c r="J37" s="29">
        <f t="shared" si="9"/>
        <v>1000</v>
      </c>
      <c r="K37" s="29">
        <f t="shared" si="9"/>
        <v>1500</v>
      </c>
      <c r="L37" s="29">
        <f t="shared" si="9"/>
        <v>1500</v>
      </c>
      <c r="M37" s="29">
        <f t="shared" si="9"/>
        <v>1500</v>
      </c>
      <c r="N37" s="29">
        <f t="shared" si="9"/>
        <v>2000</v>
      </c>
      <c r="O37" s="29">
        <f t="shared" si="9"/>
        <v>2000</v>
      </c>
      <c r="P37" s="29">
        <f t="shared" si="9"/>
        <v>2000</v>
      </c>
      <c r="Q37" s="29">
        <f t="shared" si="9"/>
        <v>2500</v>
      </c>
      <c r="R37" s="29">
        <f t="shared" si="9"/>
        <v>2500</v>
      </c>
      <c r="S37" s="29">
        <f t="shared" si="9"/>
        <v>2500</v>
      </c>
      <c r="T37" s="29">
        <f t="shared" si="9"/>
        <v>3000</v>
      </c>
      <c r="U37" s="29">
        <f t="shared" si="9"/>
        <v>3000</v>
      </c>
      <c r="V37" s="29">
        <f t="shared" si="9"/>
        <v>3000</v>
      </c>
      <c r="W37" s="29">
        <f t="shared" si="9"/>
        <v>3500</v>
      </c>
      <c r="X37" s="29">
        <f t="shared" si="9"/>
        <v>3500</v>
      </c>
      <c r="Y37" s="29">
        <f t="shared" si="9"/>
        <v>3500</v>
      </c>
      <c r="Z37" s="29">
        <f t="shared" si="9"/>
        <v>4000</v>
      </c>
      <c r="AA37" s="29">
        <f t="shared" si="9"/>
        <v>4000</v>
      </c>
      <c r="AB37" s="29">
        <f t="shared" si="9"/>
        <v>4000</v>
      </c>
    </row>
    <row r="38" spans="3:28" outlineLevel="1">
      <c r="C38" s="202"/>
      <c r="D38" t="s">
        <v>54</v>
      </c>
      <c r="E38" s="29">
        <f>E29*E34</f>
        <v>5250</v>
      </c>
      <c r="F38" s="29">
        <f t="shared" ref="F38:AB38" si="10">F29*F34</f>
        <v>5250</v>
      </c>
      <c r="G38" s="29">
        <f t="shared" si="10"/>
        <v>5250</v>
      </c>
      <c r="H38" s="29">
        <f t="shared" si="10"/>
        <v>10500</v>
      </c>
      <c r="I38" s="29">
        <f t="shared" si="10"/>
        <v>10500</v>
      </c>
      <c r="J38" s="29">
        <f t="shared" si="10"/>
        <v>10500</v>
      </c>
      <c r="K38" s="29">
        <f t="shared" si="10"/>
        <v>15750</v>
      </c>
      <c r="L38" s="29">
        <f t="shared" si="10"/>
        <v>15750</v>
      </c>
      <c r="M38" s="29">
        <f t="shared" si="10"/>
        <v>15750</v>
      </c>
      <c r="N38" s="29">
        <f t="shared" si="10"/>
        <v>21000</v>
      </c>
      <c r="O38" s="29">
        <f t="shared" si="10"/>
        <v>21000</v>
      </c>
      <c r="P38" s="29">
        <f t="shared" si="10"/>
        <v>21000</v>
      </c>
      <c r="Q38" s="29">
        <f t="shared" si="10"/>
        <v>36093.750000000007</v>
      </c>
      <c r="R38" s="29">
        <f t="shared" si="10"/>
        <v>36093.750000000007</v>
      </c>
      <c r="S38" s="29">
        <f t="shared" si="10"/>
        <v>36093.750000000007</v>
      </c>
      <c r="T38" s="29">
        <f t="shared" si="10"/>
        <v>43312.500000000007</v>
      </c>
      <c r="U38" s="29">
        <f t="shared" si="10"/>
        <v>43312.500000000007</v>
      </c>
      <c r="V38" s="29">
        <f t="shared" si="10"/>
        <v>43312.500000000007</v>
      </c>
      <c r="W38" s="29">
        <f t="shared" si="10"/>
        <v>50531.250000000007</v>
      </c>
      <c r="X38" s="29">
        <f t="shared" si="10"/>
        <v>50531.250000000007</v>
      </c>
      <c r="Y38" s="29">
        <f t="shared" si="10"/>
        <v>50531.250000000007</v>
      </c>
      <c r="Z38" s="29">
        <f t="shared" si="10"/>
        <v>57750.000000000007</v>
      </c>
      <c r="AA38" s="29">
        <f t="shared" si="10"/>
        <v>57750.000000000007</v>
      </c>
      <c r="AB38" s="21">
        <f t="shared" si="10"/>
        <v>57750.000000000007</v>
      </c>
    </row>
    <row r="39" spans="3:28" outlineLevel="1">
      <c r="C39" s="202"/>
      <c r="D39" t="s">
        <v>52</v>
      </c>
      <c r="Q39" s="29">
        <f>E38*80%</f>
        <v>4200</v>
      </c>
      <c r="R39" s="29">
        <f t="shared" ref="R39" si="11">F38*80%</f>
        <v>4200</v>
      </c>
      <c r="S39" s="29">
        <f t="shared" ref="S39" si="12">G38*80%</f>
        <v>4200</v>
      </c>
      <c r="T39" s="29">
        <f t="shared" ref="T39" si="13">H38*80%</f>
        <v>8400</v>
      </c>
      <c r="U39" s="29">
        <f t="shared" ref="U39" si="14">I38*80%</f>
        <v>8400</v>
      </c>
      <c r="V39" s="29">
        <f t="shared" ref="V39" si="15">J38*80%</f>
        <v>8400</v>
      </c>
      <c r="W39" s="29">
        <f t="shared" ref="W39" si="16">K38*80%</f>
        <v>12600</v>
      </c>
      <c r="X39" s="29">
        <f t="shared" ref="X39" si="17">L38*80%</f>
        <v>12600</v>
      </c>
      <c r="Y39" s="29">
        <f t="shared" ref="Y39" si="18">M38*80%</f>
        <v>12600</v>
      </c>
      <c r="Z39" s="29">
        <f t="shared" ref="Z39" si="19">N38*80%</f>
        <v>16800</v>
      </c>
      <c r="AA39" s="29">
        <f t="shared" ref="AA39" si="20">O38*80%</f>
        <v>16800</v>
      </c>
      <c r="AB39" s="21">
        <f t="shared" ref="AB39" si="21">P38*80%</f>
        <v>16800</v>
      </c>
    </row>
    <row r="40" spans="3:28" ht="15" outlineLevel="1" thickBot="1">
      <c r="C40" s="203"/>
      <c r="D40" s="17" t="s">
        <v>13</v>
      </c>
      <c r="E40" s="45">
        <f>SUM(E37:E39)</f>
        <v>5750</v>
      </c>
      <c r="F40" s="45">
        <f t="shared" ref="F40:AB40" si="22">SUM(F37:F39)</f>
        <v>5750</v>
      </c>
      <c r="G40" s="45">
        <f t="shared" si="22"/>
        <v>5750</v>
      </c>
      <c r="H40" s="45">
        <f t="shared" si="22"/>
        <v>11500</v>
      </c>
      <c r="I40" s="45">
        <f t="shared" si="22"/>
        <v>11500</v>
      </c>
      <c r="J40" s="45">
        <f t="shared" si="22"/>
        <v>11500</v>
      </c>
      <c r="K40" s="45">
        <f t="shared" si="22"/>
        <v>17250</v>
      </c>
      <c r="L40" s="45">
        <f t="shared" si="22"/>
        <v>17250</v>
      </c>
      <c r="M40" s="45">
        <f t="shared" si="22"/>
        <v>17250</v>
      </c>
      <c r="N40" s="45">
        <f t="shared" si="22"/>
        <v>23000</v>
      </c>
      <c r="O40" s="45">
        <f t="shared" si="22"/>
        <v>23000</v>
      </c>
      <c r="P40" s="45">
        <f t="shared" si="22"/>
        <v>23000</v>
      </c>
      <c r="Q40" s="45">
        <f t="shared" si="22"/>
        <v>42793.750000000007</v>
      </c>
      <c r="R40" s="45">
        <f t="shared" si="22"/>
        <v>42793.750000000007</v>
      </c>
      <c r="S40" s="45">
        <f t="shared" si="22"/>
        <v>42793.750000000007</v>
      </c>
      <c r="T40" s="45">
        <f t="shared" si="22"/>
        <v>54712.500000000007</v>
      </c>
      <c r="U40" s="45">
        <f t="shared" si="22"/>
        <v>54712.500000000007</v>
      </c>
      <c r="V40" s="45">
        <f t="shared" si="22"/>
        <v>54712.500000000007</v>
      </c>
      <c r="W40" s="45">
        <f t="shared" si="22"/>
        <v>66631.25</v>
      </c>
      <c r="X40" s="45">
        <f t="shared" si="22"/>
        <v>66631.25</v>
      </c>
      <c r="Y40" s="45">
        <f t="shared" si="22"/>
        <v>66631.25</v>
      </c>
      <c r="Z40" s="45">
        <f t="shared" si="22"/>
        <v>78550</v>
      </c>
      <c r="AA40" s="45">
        <f t="shared" si="22"/>
        <v>78550</v>
      </c>
      <c r="AB40" s="46">
        <f t="shared" si="22"/>
        <v>78550</v>
      </c>
    </row>
    <row r="41" spans="3:28" outlineLevel="1"/>
    <row r="42" spans="3:28" ht="15" outlineLevel="1" thickBot="1"/>
    <row r="43" spans="3:28" outlineLevel="1">
      <c r="C43" s="136" t="s">
        <v>1</v>
      </c>
      <c r="D43" s="40" t="s">
        <v>48</v>
      </c>
      <c r="E43" s="223">
        <v>0</v>
      </c>
      <c r="F43" s="223">
        <v>0</v>
      </c>
      <c r="G43" s="223">
        <v>0</v>
      </c>
      <c r="H43" s="223">
        <v>0</v>
      </c>
      <c r="I43" s="223">
        <v>0</v>
      </c>
      <c r="J43" s="223">
        <v>0</v>
      </c>
      <c r="K43" s="47">
        <v>1</v>
      </c>
      <c r="L43" s="47">
        <v>1</v>
      </c>
      <c r="M43" s="47">
        <v>1</v>
      </c>
      <c r="N43" s="47">
        <v>1</v>
      </c>
      <c r="O43" s="47">
        <v>2</v>
      </c>
      <c r="P43" s="47">
        <v>2</v>
      </c>
      <c r="Q43" s="47">
        <v>2</v>
      </c>
      <c r="R43" s="47">
        <v>3</v>
      </c>
      <c r="S43" s="47">
        <v>3</v>
      </c>
      <c r="T43" s="47">
        <v>3</v>
      </c>
      <c r="U43" s="47">
        <v>3</v>
      </c>
      <c r="V43" s="47">
        <v>3</v>
      </c>
      <c r="W43" s="47">
        <v>3</v>
      </c>
      <c r="X43" s="47">
        <v>3</v>
      </c>
      <c r="Y43" s="47">
        <v>3</v>
      </c>
      <c r="Z43" s="47">
        <v>4</v>
      </c>
      <c r="AA43" s="47">
        <v>4</v>
      </c>
      <c r="AB43" s="48">
        <v>4</v>
      </c>
    </row>
    <row r="44" spans="3:28" outlineLevel="1">
      <c r="C44" s="202"/>
      <c r="D44" s="28" t="s">
        <v>47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14">
        <v>1</v>
      </c>
      <c r="L44" s="14">
        <v>1</v>
      </c>
      <c r="M44" s="14">
        <v>1</v>
      </c>
      <c r="N44" s="14">
        <v>1</v>
      </c>
      <c r="O44" s="14">
        <v>1</v>
      </c>
      <c r="P44" s="14">
        <v>1</v>
      </c>
      <c r="Q44" s="14">
        <v>1</v>
      </c>
      <c r="R44" s="14">
        <v>1</v>
      </c>
      <c r="S44" s="14">
        <v>1</v>
      </c>
      <c r="T44" s="14">
        <v>1</v>
      </c>
      <c r="U44" s="14">
        <v>1</v>
      </c>
      <c r="V44" s="14">
        <v>1</v>
      </c>
      <c r="W44" s="14">
        <v>1</v>
      </c>
      <c r="X44" s="14">
        <v>1</v>
      </c>
      <c r="Y44" s="14">
        <v>1</v>
      </c>
      <c r="Z44" s="14">
        <v>1</v>
      </c>
      <c r="AA44" s="14">
        <v>1</v>
      </c>
      <c r="AB44" s="26">
        <v>1</v>
      </c>
    </row>
    <row r="45" spans="3:28" outlineLevel="1">
      <c r="C45" s="202"/>
      <c r="D45" s="44" t="s">
        <v>59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f>'Revenue Bundles '!$E$33</f>
        <v>75</v>
      </c>
      <c r="L45" s="29">
        <f>'Revenue Bundles '!$E$33</f>
        <v>75</v>
      </c>
      <c r="M45" s="29">
        <f>'Revenue Bundles '!$E$33</f>
        <v>75</v>
      </c>
      <c r="N45" s="29">
        <f>'Revenue Bundles '!$E$33</f>
        <v>75</v>
      </c>
      <c r="O45" s="29">
        <f>'Revenue Bundles '!$E$33</f>
        <v>75</v>
      </c>
      <c r="P45" s="29">
        <f>'Revenue Bundles '!$E$33</f>
        <v>75</v>
      </c>
      <c r="Q45" s="29">
        <f>'Revenue Bundles '!$E$33</f>
        <v>75</v>
      </c>
      <c r="R45" s="29">
        <f>'Revenue Bundles '!$E$33</f>
        <v>75</v>
      </c>
      <c r="S45" s="29">
        <f>'Revenue Bundles '!$E$33</f>
        <v>75</v>
      </c>
      <c r="T45" s="29">
        <f>'Revenue Bundles '!$E$33</f>
        <v>75</v>
      </c>
      <c r="U45" s="29">
        <f>'Revenue Bundles '!$E$33</f>
        <v>75</v>
      </c>
      <c r="V45" s="29">
        <f>'Revenue Bundles '!$E$33</f>
        <v>75</v>
      </c>
      <c r="W45" s="29">
        <f>'Revenue Bundles '!$E$33</f>
        <v>75</v>
      </c>
      <c r="X45" s="29">
        <f>'Revenue Bundles '!$E$33</f>
        <v>75</v>
      </c>
      <c r="Y45" s="29">
        <f>'Revenue Bundles '!$E$33</f>
        <v>75</v>
      </c>
      <c r="Z45" s="29">
        <f>'Revenue Bundles '!$E$33</f>
        <v>75</v>
      </c>
      <c r="AA45" s="29">
        <f>'Revenue Bundles '!$E$33</f>
        <v>75</v>
      </c>
      <c r="AB45" s="21">
        <f>'Revenue Bundles '!$E$33</f>
        <v>75</v>
      </c>
    </row>
    <row r="46" spans="3:28" outlineLevel="1">
      <c r="C46" s="202"/>
      <c r="D46" s="28" t="s">
        <v>49</v>
      </c>
      <c r="E46" s="30">
        <f>E45*E44*E43</f>
        <v>0</v>
      </c>
      <c r="F46" s="30">
        <f t="shared" ref="F46:AB46" si="23">F45*F44*F43</f>
        <v>0</v>
      </c>
      <c r="G46" s="30">
        <f t="shared" si="23"/>
        <v>0</v>
      </c>
      <c r="H46" s="30">
        <f t="shared" si="23"/>
        <v>0</v>
      </c>
      <c r="I46" s="30">
        <f t="shared" si="23"/>
        <v>0</v>
      </c>
      <c r="J46" s="30">
        <f t="shared" si="23"/>
        <v>0</v>
      </c>
      <c r="K46" s="30">
        <f t="shared" si="23"/>
        <v>75</v>
      </c>
      <c r="L46" s="30">
        <f t="shared" si="23"/>
        <v>75</v>
      </c>
      <c r="M46" s="30">
        <f t="shared" si="23"/>
        <v>75</v>
      </c>
      <c r="N46" s="30">
        <f t="shared" si="23"/>
        <v>75</v>
      </c>
      <c r="O46" s="30">
        <f t="shared" si="23"/>
        <v>150</v>
      </c>
      <c r="P46" s="30">
        <f t="shared" si="23"/>
        <v>150</v>
      </c>
      <c r="Q46" s="30">
        <f t="shared" si="23"/>
        <v>150</v>
      </c>
      <c r="R46" s="30">
        <f t="shared" si="23"/>
        <v>225</v>
      </c>
      <c r="S46" s="30">
        <f t="shared" si="23"/>
        <v>225</v>
      </c>
      <c r="T46" s="30">
        <f t="shared" si="23"/>
        <v>225</v>
      </c>
      <c r="U46" s="30">
        <f t="shared" si="23"/>
        <v>225</v>
      </c>
      <c r="V46" s="30">
        <f t="shared" si="23"/>
        <v>225</v>
      </c>
      <c r="W46" s="30">
        <f t="shared" si="23"/>
        <v>225</v>
      </c>
      <c r="X46" s="30">
        <f t="shared" si="23"/>
        <v>225</v>
      </c>
      <c r="Y46" s="30">
        <f t="shared" si="23"/>
        <v>225</v>
      </c>
      <c r="Z46" s="30">
        <f t="shared" si="23"/>
        <v>300</v>
      </c>
      <c r="AA46" s="30">
        <f t="shared" si="23"/>
        <v>300</v>
      </c>
      <c r="AB46" s="49">
        <f t="shared" si="23"/>
        <v>300</v>
      </c>
    </row>
    <row r="47" spans="3:28" outlineLevel="1">
      <c r="C47" s="202"/>
      <c r="AB47" s="26"/>
    </row>
    <row r="48" spans="3:28" outlineLevel="1">
      <c r="C48" s="202"/>
      <c r="AB48" s="26"/>
    </row>
    <row r="49" spans="3:28" outlineLevel="1">
      <c r="C49" s="202"/>
      <c r="D49" s="44" t="s">
        <v>50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AB49" s="26"/>
    </row>
    <row r="50" spans="3:28" outlineLevel="1">
      <c r="C50" s="202"/>
      <c r="D50" t="s">
        <v>51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29">
        <v>10000</v>
      </c>
      <c r="L50" s="29">
        <v>10000</v>
      </c>
      <c r="M50" s="29">
        <v>10000</v>
      </c>
      <c r="N50" s="29">
        <v>10000</v>
      </c>
      <c r="O50" s="29">
        <v>10000</v>
      </c>
      <c r="P50" s="29">
        <v>10000</v>
      </c>
      <c r="Q50" s="29">
        <v>10000</v>
      </c>
      <c r="R50" s="29">
        <v>10000</v>
      </c>
      <c r="S50" s="29">
        <v>10000</v>
      </c>
      <c r="T50" s="29">
        <v>10000</v>
      </c>
      <c r="U50" s="29">
        <v>10000</v>
      </c>
      <c r="V50" s="29">
        <v>10000</v>
      </c>
      <c r="W50" s="29">
        <v>10000</v>
      </c>
      <c r="X50" s="29">
        <v>10000</v>
      </c>
      <c r="Y50" s="29">
        <v>10000</v>
      </c>
      <c r="Z50" s="29">
        <v>10000</v>
      </c>
      <c r="AA50" s="29">
        <v>10000</v>
      </c>
      <c r="AB50" s="21">
        <v>10000</v>
      </c>
    </row>
    <row r="51" spans="3:28" outlineLevel="1">
      <c r="C51" s="202"/>
      <c r="D51" t="s">
        <v>58</v>
      </c>
      <c r="E51" s="29">
        <f>'Revenue Bundles '!$E$33</f>
        <v>75</v>
      </c>
      <c r="F51" s="29">
        <f>'Revenue Bundles '!$E$33</f>
        <v>75</v>
      </c>
      <c r="G51" s="29">
        <f>'Revenue Bundles '!$E$33</f>
        <v>75</v>
      </c>
      <c r="H51" s="29">
        <f>'Revenue Bundles '!$E$33</f>
        <v>75</v>
      </c>
      <c r="I51" s="29">
        <f>'Revenue Bundles '!$E$33</f>
        <v>75</v>
      </c>
      <c r="J51" s="29">
        <f>'Revenue Bundles '!$E$33</f>
        <v>75</v>
      </c>
      <c r="K51" s="29">
        <f>'Revenue Bundles '!$E$33</f>
        <v>75</v>
      </c>
      <c r="L51" s="29">
        <f>'Revenue Bundles '!$E$33</f>
        <v>75</v>
      </c>
      <c r="M51" s="29">
        <f>'Revenue Bundles '!$E$33</f>
        <v>75</v>
      </c>
      <c r="N51" s="29">
        <f>'Revenue Bundles '!$E$33</f>
        <v>75</v>
      </c>
      <c r="O51" s="29">
        <f>'Revenue Bundles '!$E$33</f>
        <v>75</v>
      </c>
      <c r="P51" s="29">
        <f>'Revenue Bundles '!$E$33</f>
        <v>75</v>
      </c>
      <c r="Q51" s="29">
        <f>$P$51*110%</f>
        <v>82.5</v>
      </c>
      <c r="R51" s="29">
        <f t="shared" ref="R51:AB51" si="24">$P$51*110%</f>
        <v>82.5</v>
      </c>
      <c r="S51" s="29">
        <f t="shared" si="24"/>
        <v>82.5</v>
      </c>
      <c r="T51" s="29">
        <f t="shared" si="24"/>
        <v>82.5</v>
      </c>
      <c r="U51" s="29">
        <f t="shared" si="24"/>
        <v>82.5</v>
      </c>
      <c r="V51" s="29">
        <f t="shared" si="24"/>
        <v>82.5</v>
      </c>
      <c r="W51" s="29">
        <f t="shared" si="24"/>
        <v>82.5</v>
      </c>
      <c r="X51" s="29">
        <f t="shared" si="24"/>
        <v>82.5</v>
      </c>
      <c r="Y51" s="29">
        <f t="shared" si="24"/>
        <v>82.5</v>
      </c>
      <c r="Z51" s="29">
        <f t="shared" si="24"/>
        <v>82.5</v>
      </c>
      <c r="AA51" s="29">
        <f t="shared" si="24"/>
        <v>82.5</v>
      </c>
      <c r="AB51" s="21">
        <f t="shared" si="24"/>
        <v>82.5</v>
      </c>
    </row>
    <row r="52" spans="3:28" outlineLevel="1">
      <c r="C52" s="202"/>
      <c r="AB52" s="26"/>
    </row>
    <row r="53" spans="3:28" outlineLevel="1">
      <c r="C53" s="202"/>
      <c r="D53" s="28" t="s">
        <v>61</v>
      </c>
      <c r="AB53" s="26"/>
    </row>
    <row r="54" spans="3:28" outlineLevel="1">
      <c r="C54" s="202"/>
      <c r="D54" t="s">
        <v>53</v>
      </c>
      <c r="E54" s="29">
        <f>E50*E44</f>
        <v>0</v>
      </c>
      <c r="F54" s="29">
        <f t="shared" ref="F54:J54" si="25">F50*F44</f>
        <v>0</v>
      </c>
      <c r="G54" s="29">
        <f t="shared" si="25"/>
        <v>0</v>
      </c>
      <c r="H54" s="29">
        <f t="shared" si="25"/>
        <v>0</v>
      </c>
      <c r="I54" s="29">
        <f t="shared" si="25"/>
        <v>0</v>
      </c>
      <c r="J54" s="29">
        <f t="shared" si="25"/>
        <v>0</v>
      </c>
      <c r="K54" s="29">
        <v>65000</v>
      </c>
      <c r="L54" s="29">
        <v>65000</v>
      </c>
      <c r="M54" s="29">
        <v>65000</v>
      </c>
      <c r="N54" s="29">
        <v>65000</v>
      </c>
      <c r="O54" s="29">
        <v>65000</v>
      </c>
      <c r="P54" s="29">
        <v>65000</v>
      </c>
      <c r="Q54" s="29">
        <v>65000</v>
      </c>
      <c r="R54" s="29">
        <v>65000</v>
      </c>
      <c r="S54" s="29">
        <v>65000</v>
      </c>
      <c r="T54" s="29">
        <v>65000</v>
      </c>
      <c r="U54" s="29">
        <v>65000</v>
      </c>
      <c r="V54" s="29">
        <v>65000</v>
      </c>
      <c r="W54" s="29">
        <v>65000</v>
      </c>
      <c r="X54" s="29">
        <v>65000</v>
      </c>
      <c r="Y54" s="29">
        <v>65000</v>
      </c>
      <c r="Z54" s="29">
        <v>65000</v>
      </c>
      <c r="AA54" s="29">
        <v>65000</v>
      </c>
      <c r="AB54" s="29">
        <v>65000</v>
      </c>
    </row>
    <row r="55" spans="3:28" outlineLevel="1">
      <c r="C55" s="202"/>
      <c r="D55" t="s">
        <v>54</v>
      </c>
      <c r="E55" s="29">
        <f>E46*E51</f>
        <v>0</v>
      </c>
      <c r="F55" s="29">
        <f t="shared" ref="F55:AB55" si="26">F46*F51</f>
        <v>0</v>
      </c>
      <c r="G55" s="29">
        <f t="shared" si="26"/>
        <v>0</v>
      </c>
      <c r="H55" s="29">
        <f t="shared" si="26"/>
        <v>0</v>
      </c>
      <c r="I55" s="29">
        <f t="shared" si="26"/>
        <v>0</v>
      </c>
      <c r="J55" s="29">
        <f t="shared" si="26"/>
        <v>0</v>
      </c>
      <c r="K55" s="29">
        <f t="shared" si="26"/>
        <v>5625</v>
      </c>
      <c r="L55" s="29">
        <f t="shared" si="26"/>
        <v>5625</v>
      </c>
      <c r="M55" s="29">
        <f t="shared" si="26"/>
        <v>5625</v>
      </c>
      <c r="N55" s="29">
        <f t="shared" si="26"/>
        <v>5625</v>
      </c>
      <c r="O55" s="29">
        <f t="shared" si="26"/>
        <v>11250</v>
      </c>
      <c r="P55" s="29">
        <f t="shared" si="26"/>
        <v>11250</v>
      </c>
      <c r="Q55" s="29">
        <f t="shared" si="26"/>
        <v>12375</v>
      </c>
      <c r="R55" s="29">
        <f t="shared" si="26"/>
        <v>18562.5</v>
      </c>
      <c r="S55" s="29">
        <f t="shared" si="26"/>
        <v>18562.5</v>
      </c>
      <c r="T55" s="29">
        <f t="shared" si="26"/>
        <v>18562.5</v>
      </c>
      <c r="U55" s="29">
        <f t="shared" si="26"/>
        <v>18562.5</v>
      </c>
      <c r="V55" s="29">
        <f t="shared" si="26"/>
        <v>18562.5</v>
      </c>
      <c r="W55" s="29">
        <f t="shared" si="26"/>
        <v>18562.5</v>
      </c>
      <c r="X55" s="29">
        <f t="shared" si="26"/>
        <v>18562.5</v>
      </c>
      <c r="Y55" s="29">
        <f t="shared" si="26"/>
        <v>18562.5</v>
      </c>
      <c r="Z55" s="29">
        <f t="shared" si="26"/>
        <v>24750</v>
      </c>
      <c r="AA55" s="29">
        <f t="shared" si="26"/>
        <v>24750</v>
      </c>
      <c r="AB55" s="21">
        <f t="shared" si="26"/>
        <v>24750</v>
      </c>
    </row>
    <row r="56" spans="3:28" outlineLevel="1">
      <c r="C56" s="202"/>
      <c r="D56" t="s">
        <v>52</v>
      </c>
      <c r="Q56" s="29">
        <f>E55*80%</f>
        <v>0</v>
      </c>
      <c r="R56" s="29">
        <f t="shared" ref="R56" si="27">F55*80%</f>
        <v>0</v>
      </c>
      <c r="S56" s="29">
        <f t="shared" ref="S56" si="28">G55*80%</f>
        <v>0</v>
      </c>
      <c r="T56" s="29">
        <f t="shared" ref="T56" si="29">H55*80%</f>
        <v>0</v>
      </c>
      <c r="U56" s="29">
        <f t="shared" ref="U56" si="30">I55*80%</f>
        <v>0</v>
      </c>
      <c r="V56" s="29">
        <f t="shared" ref="V56" si="31">J55*80%</f>
        <v>0</v>
      </c>
      <c r="W56" s="29">
        <f t="shared" ref="W56" si="32">K55*80%</f>
        <v>4500</v>
      </c>
      <c r="X56" s="29">
        <f t="shared" ref="X56" si="33">L55*80%</f>
        <v>4500</v>
      </c>
      <c r="Y56" s="29">
        <f t="shared" ref="Y56" si="34">M55*80%</f>
        <v>4500</v>
      </c>
      <c r="Z56" s="29">
        <f t="shared" ref="Z56" si="35">N55*80%</f>
        <v>4500</v>
      </c>
      <c r="AA56" s="29">
        <f t="shared" ref="AA56" si="36">O55*80%</f>
        <v>9000</v>
      </c>
      <c r="AB56" s="21">
        <f t="shared" ref="AB56" si="37">P55*80%</f>
        <v>9000</v>
      </c>
    </row>
    <row r="57" spans="3:28" ht="15" outlineLevel="1" thickBot="1">
      <c r="C57" s="203"/>
      <c r="D57" s="17" t="s">
        <v>13</v>
      </c>
      <c r="E57" s="45">
        <f>SUM(E54:E56)</f>
        <v>0</v>
      </c>
      <c r="F57" s="45">
        <f t="shared" ref="F57:AB57" si="38">SUM(F54:F56)</f>
        <v>0</v>
      </c>
      <c r="G57" s="45">
        <f t="shared" si="38"/>
        <v>0</v>
      </c>
      <c r="H57" s="45">
        <f t="shared" si="38"/>
        <v>0</v>
      </c>
      <c r="I57" s="45">
        <f t="shared" si="38"/>
        <v>0</v>
      </c>
      <c r="J57" s="45">
        <f t="shared" si="38"/>
        <v>0</v>
      </c>
      <c r="K57" s="45">
        <f t="shared" si="38"/>
        <v>70625</v>
      </c>
      <c r="L57" s="45">
        <f t="shared" si="38"/>
        <v>70625</v>
      </c>
      <c r="M57" s="45">
        <f t="shared" si="38"/>
        <v>70625</v>
      </c>
      <c r="N57" s="45">
        <f t="shared" si="38"/>
        <v>70625</v>
      </c>
      <c r="O57" s="45">
        <f t="shared" si="38"/>
        <v>76250</v>
      </c>
      <c r="P57" s="45">
        <f t="shared" si="38"/>
        <v>76250</v>
      </c>
      <c r="Q57" s="45">
        <f t="shared" si="38"/>
        <v>77375</v>
      </c>
      <c r="R57" s="45">
        <f t="shared" si="38"/>
        <v>83562.5</v>
      </c>
      <c r="S57" s="45">
        <f t="shared" si="38"/>
        <v>83562.5</v>
      </c>
      <c r="T57" s="45">
        <f t="shared" si="38"/>
        <v>83562.5</v>
      </c>
      <c r="U57" s="45">
        <f t="shared" si="38"/>
        <v>83562.5</v>
      </c>
      <c r="V57" s="45">
        <f t="shared" si="38"/>
        <v>83562.5</v>
      </c>
      <c r="W57" s="45">
        <f t="shared" si="38"/>
        <v>88062.5</v>
      </c>
      <c r="X57" s="45">
        <f t="shared" si="38"/>
        <v>88062.5</v>
      </c>
      <c r="Y57" s="45">
        <f t="shared" si="38"/>
        <v>88062.5</v>
      </c>
      <c r="Z57" s="45">
        <f t="shared" si="38"/>
        <v>94250</v>
      </c>
      <c r="AA57" s="45">
        <f t="shared" si="38"/>
        <v>98750</v>
      </c>
      <c r="AB57" s="46">
        <f t="shared" si="38"/>
        <v>98750</v>
      </c>
    </row>
    <row r="58" spans="3:28" outlineLevel="1"/>
    <row r="59" spans="3:28" outlineLevel="1"/>
    <row r="60" spans="3:28" outlineLevel="1"/>
    <row r="61" spans="3:28" outlineLevel="1"/>
    <row r="62" spans="3:28" outlineLevel="1"/>
    <row r="63" spans="3:28" outlineLevel="1"/>
    <row r="64" spans="3:28" ht="18" outlineLevel="1">
      <c r="D64" s="36" t="s">
        <v>13</v>
      </c>
      <c r="E64" s="34">
        <f t="shared" ref="E64:AB64" si="39">E57+E40+E23</f>
        <v>66750</v>
      </c>
      <c r="F64" s="34">
        <f t="shared" si="39"/>
        <v>114750</v>
      </c>
      <c r="G64" s="34">
        <f t="shared" si="39"/>
        <v>114750</v>
      </c>
      <c r="H64" s="34">
        <f t="shared" si="39"/>
        <v>139000</v>
      </c>
      <c r="I64" s="34">
        <f t="shared" si="39"/>
        <v>139000</v>
      </c>
      <c r="J64" s="34">
        <f t="shared" si="39"/>
        <v>139000</v>
      </c>
      <c r="K64" s="34">
        <f t="shared" si="39"/>
        <v>233875</v>
      </c>
      <c r="L64" s="34">
        <f t="shared" si="39"/>
        <v>233875</v>
      </c>
      <c r="M64" s="34">
        <f t="shared" si="39"/>
        <v>233875</v>
      </c>
      <c r="N64" s="34">
        <f t="shared" si="39"/>
        <v>258125</v>
      </c>
      <c r="O64" s="34">
        <f t="shared" si="39"/>
        <v>263750</v>
      </c>
      <c r="P64" s="34">
        <f t="shared" si="39"/>
        <v>263750</v>
      </c>
      <c r="Q64" s="35">
        <f t="shared" si="39"/>
        <v>376218.75</v>
      </c>
      <c r="R64" s="35">
        <f t="shared" si="39"/>
        <v>382406.25</v>
      </c>
      <c r="S64" s="35">
        <f t="shared" si="39"/>
        <v>382406.25</v>
      </c>
      <c r="T64" s="35">
        <f t="shared" si="39"/>
        <v>432866.66666666669</v>
      </c>
      <c r="U64" s="35">
        <f t="shared" si="39"/>
        <v>432866.66666666669</v>
      </c>
      <c r="V64" s="35">
        <f t="shared" si="39"/>
        <v>432866.66666666669</v>
      </c>
      <c r="W64" s="35">
        <f t="shared" si="39"/>
        <v>487827.08333333337</v>
      </c>
      <c r="X64" s="35">
        <f t="shared" si="39"/>
        <v>487827.08333333337</v>
      </c>
      <c r="Y64" s="35">
        <f t="shared" si="39"/>
        <v>487827.08333333337</v>
      </c>
      <c r="Z64" s="35">
        <f t="shared" si="39"/>
        <v>544475</v>
      </c>
      <c r="AA64" s="35">
        <f t="shared" si="39"/>
        <v>548975</v>
      </c>
      <c r="AB64" s="35">
        <f t="shared" si="39"/>
        <v>548975</v>
      </c>
    </row>
    <row r="65" spans="2:28" outlineLevel="1"/>
    <row r="66" spans="2:28" outlineLevel="1"/>
    <row r="67" spans="2:28" outlineLevel="1"/>
    <row r="68" spans="2:28" ht="15" outlineLevel="1" thickBot="1"/>
    <row r="69" spans="2:28" ht="15" outlineLevel="1" thickBot="1">
      <c r="B69" s="201" t="s">
        <v>62</v>
      </c>
      <c r="E69" s="41" t="s">
        <v>22</v>
      </c>
      <c r="F69" s="41" t="s">
        <v>23</v>
      </c>
      <c r="G69" s="41" t="s">
        <v>24</v>
      </c>
      <c r="H69" s="41" t="s">
        <v>25</v>
      </c>
      <c r="I69" s="41" t="s">
        <v>26</v>
      </c>
      <c r="J69" s="41" t="s">
        <v>27</v>
      </c>
      <c r="K69" s="41" t="s">
        <v>28</v>
      </c>
      <c r="L69" s="41" t="s">
        <v>29</v>
      </c>
      <c r="M69" s="41" t="s">
        <v>30</v>
      </c>
      <c r="N69" s="41" t="s">
        <v>31</v>
      </c>
      <c r="O69" s="41" t="s">
        <v>32</v>
      </c>
      <c r="P69" s="41" t="s">
        <v>33</v>
      </c>
      <c r="Q69" s="42" t="s">
        <v>34</v>
      </c>
      <c r="R69" s="42" t="s">
        <v>35</v>
      </c>
      <c r="S69" s="42" t="s">
        <v>36</v>
      </c>
      <c r="T69" s="42" t="s">
        <v>37</v>
      </c>
      <c r="U69" s="42" t="s">
        <v>38</v>
      </c>
      <c r="V69" s="42" t="s">
        <v>39</v>
      </c>
      <c r="W69" s="42" t="s">
        <v>40</v>
      </c>
      <c r="X69" s="42" t="s">
        <v>41</v>
      </c>
      <c r="Y69" s="42" t="s">
        <v>42</v>
      </c>
      <c r="Z69" s="42" t="s">
        <v>43</v>
      </c>
      <c r="AA69" s="42" t="s">
        <v>44</v>
      </c>
      <c r="AB69" s="43" t="s">
        <v>45</v>
      </c>
    </row>
    <row r="70" spans="2:28" outlineLevel="1">
      <c r="C70" s="136" t="s">
        <v>63</v>
      </c>
    </row>
    <row r="71" spans="2:28" outlineLevel="1">
      <c r="D71" t="s">
        <v>64</v>
      </c>
      <c r="E71" s="29">
        <v>10000</v>
      </c>
      <c r="F71" s="29">
        <v>10000</v>
      </c>
      <c r="G71" s="29">
        <v>10000</v>
      </c>
      <c r="H71" s="29">
        <v>10000</v>
      </c>
      <c r="I71" s="29">
        <v>10000</v>
      </c>
      <c r="J71" s="29">
        <v>10000</v>
      </c>
      <c r="K71" s="29">
        <v>10000</v>
      </c>
      <c r="L71" s="29">
        <v>10000</v>
      </c>
      <c r="M71" s="29">
        <v>10000</v>
      </c>
      <c r="N71" s="29">
        <v>10000</v>
      </c>
      <c r="O71" s="29">
        <v>10000</v>
      </c>
      <c r="P71" s="29">
        <v>10000</v>
      </c>
      <c r="Q71" s="29">
        <v>10000</v>
      </c>
      <c r="R71" s="29">
        <v>10000</v>
      </c>
      <c r="S71" s="29">
        <v>10000</v>
      </c>
      <c r="T71" s="29">
        <v>10000</v>
      </c>
      <c r="U71" s="29">
        <v>10000</v>
      </c>
      <c r="V71" s="29">
        <v>10000</v>
      </c>
      <c r="W71" s="29">
        <v>10000</v>
      </c>
      <c r="X71" s="29">
        <v>10000</v>
      </c>
      <c r="Y71" s="29">
        <v>10000</v>
      </c>
      <c r="Z71" s="29">
        <v>10000</v>
      </c>
      <c r="AA71" s="29">
        <v>10000</v>
      </c>
      <c r="AB71" s="29">
        <v>10000</v>
      </c>
    </row>
    <row r="72" spans="2:28" outlineLevel="1">
      <c r="D72" t="s">
        <v>65</v>
      </c>
      <c r="E72" s="29">
        <v>20000</v>
      </c>
      <c r="F72" s="29">
        <v>20000</v>
      </c>
      <c r="G72" s="29">
        <v>20000</v>
      </c>
      <c r="H72" s="29">
        <v>20000</v>
      </c>
      <c r="I72" s="29">
        <v>20000</v>
      </c>
      <c r="J72" s="29">
        <v>20000</v>
      </c>
      <c r="K72" s="29">
        <v>20000</v>
      </c>
      <c r="L72" s="29">
        <v>20000</v>
      </c>
      <c r="M72" s="29">
        <v>20000</v>
      </c>
      <c r="N72" s="29">
        <v>20000</v>
      </c>
      <c r="O72" s="29">
        <v>20000</v>
      </c>
      <c r="P72" s="29">
        <v>20000</v>
      </c>
      <c r="Q72" s="29">
        <v>25000</v>
      </c>
      <c r="R72" s="29">
        <v>25000</v>
      </c>
      <c r="S72" s="29">
        <v>25000</v>
      </c>
      <c r="T72" s="29">
        <v>25000</v>
      </c>
      <c r="U72" s="29">
        <v>25000</v>
      </c>
      <c r="V72" s="29">
        <v>25000</v>
      </c>
      <c r="W72" s="29">
        <v>25000</v>
      </c>
      <c r="X72" s="29">
        <v>25000</v>
      </c>
      <c r="Y72" s="29">
        <v>25000</v>
      </c>
      <c r="Z72" s="29">
        <v>25000</v>
      </c>
      <c r="AA72" s="29">
        <v>25000</v>
      </c>
      <c r="AB72" s="29">
        <v>25000</v>
      </c>
    </row>
    <row r="73" spans="2:28" outlineLevel="1">
      <c r="D73" t="s">
        <v>66</v>
      </c>
      <c r="E73" s="29">
        <v>5000</v>
      </c>
      <c r="F73" s="29">
        <v>5000</v>
      </c>
      <c r="G73" s="29">
        <v>5000</v>
      </c>
      <c r="H73" s="29">
        <v>5000</v>
      </c>
      <c r="I73" s="29">
        <v>5000</v>
      </c>
      <c r="J73" s="29">
        <v>5000</v>
      </c>
      <c r="K73" s="29">
        <v>5000</v>
      </c>
      <c r="L73" s="29">
        <v>5000</v>
      </c>
      <c r="M73" s="29">
        <v>5000</v>
      </c>
      <c r="N73" s="29">
        <v>5000</v>
      </c>
      <c r="O73" s="29">
        <v>5000</v>
      </c>
      <c r="P73" s="29">
        <v>5000</v>
      </c>
      <c r="Q73" s="29">
        <v>8000</v>
      </c>
      <c r="R73" s="29">
        <v>8000</v>
      </c>
      <c r="S73" s="29">
        <v>8000</v>
      </c>
      <c r="T73" s="29">
        <v>8000</v>
      </c>
      <c r="U73" s="29">
        <v>8000</v>
      </c>
      <c r="V73" s="29">
        <v>8000</v>
      </c>
      <c r="W73" s="29">
        <v>8000</v>
      </c>
      <c r="X73" s="29">
        <v>8000</v>
      </c>
      <c r="Y73" s="29">
        <v>8000</v>
      </c>
      <c r="Z73" s="29">
        <v>8000</v>
      </c>
      <c r="AA73" s="29">
        <v>8000</v>
      </c>
      <c r="AB73" s="29">
        <v>8000</v>
      </c>
    </row>
    <row r="74" spans="2:28" ht="15" outlineLevel="1" thickBot="1">
      <c r="D74" t="s">
        <v>67</v>
      </c>
      <c r="E74" s="45">
        <f>SUM(E71:E73)</f>
        <v>35000</v>
      </c>
      <c r="F74" s="45">
        <f t="shared" ref="F74:AB74" si="40">SUM(F71:F73)</f>
        <v>35000</v>
      </c>
      <c r="G74" s="45">
        <f t="shared" si="40"/>
        <v>35000</v>
      </c>
      <c r="H74" s="45">
        <f t="shared" si="40"/>
        <v>35000</v>
      </c>
      <c r="I74" s="45">
        <f t="shared" si="40"/>
        <v>35000</v>
      </c>
      <c r="J74" s="45">
        <f t="shared" si="40"/>
        <v>35000</v>
      </c>
      <c r="K74" s="45">
        <f t="shared" si="40"/>
        <v>35000</v>
      </c>
      <c r="L74" s="45">
        <f t="shared" si="40"/>
        <v>35000</v>
      </c>
      <c r="M74" s="45">
        <f t="shared" si="40"/>
        <v>35000</v>
      </c>
      <c r="N74" s="45">
        <f t="shared" si="40"/>
        <v>35000</v>
      </c>
      <c r="O74" s="45">
        <f t="shared" si="40"/>
        <v>35000</v>
      </c>
      <c r="P74" s="45">
        <f t="shared" si="40"/>
        <v>35000</v>
      </c>
      <c r="Q74" s="45">
        <f t="shared" si="40"/>
        <v>43000</v>
      </c>
      <c r="R74" s="45">
        <f t="shared" si="40"/>
        <v>43000</v>
      </c>
      <c r="S74" s="45">
        <f t="shared" si="40"/>
        <v>43000</v>
      </c>
      <c r="T74" s="45">
        <f t="shared" si="40"/>
        <v>43000</v>
      </c>
      <c r="U74" s="45">
        <f t="shared" si="40"/>
        <v>43000</v>
      </c>
      <c r="V74" s="45">
        <f t="shared" si="40"/>
        <v>43000</v>
      </c>
      <c r="W74" s="45">
        <f t="shared" si="40"/>
        <v>43000</v>
      </c>
      <c r="X74" s="45">
        <f t="shared" si="40"/>
        <v>43000</v>
      </c>
      <c r="Y74" s="45">
        <f t="shared" si="40"/>
        <v>43000</v>
      </c>
      <c r="Z74" s="45">
        <f t="shared" si="40"/>
        <v>43000</v>
      </c>
      <c r="AA74" s="45">
        <f t="shared" si="40"/>
        <v>43000</v>
      </c>
      <c r="AB74" s="46">
        <f t="shared" si="40"/>
        <v>43000</v>
      </c>
    </row>
    <row r="75" spans="2:28" outlineLevel="1"/>
    <row r="76" spans="2:28" outlineLevel="1"/>
    <row r="77" spans="2:28" ht="18" outlineLevel="1">
      <c r="D77" s="36" t="s">
        <v>157</v>
      </c>
      <c r="E77" s="73">
        <f>E64-E74</f>
        <v>31750</v>
      </c>
      <c r="F77" s="73">
        <f t="shared" ref="F77:AB77" si="41">F64-F74</f>
        <v>79750</v>
      </c>
      <c r="G77" s="73">
        <f t="shared" si="41"/>
        <v>79750</v>
      </c>
      <c r="H77" s="73">
        <f t="shared" si="41"/>
        <v>104000</v>
      </c>
      <c r="I77" s="73">
        <f t="shared" si="41"/>
        <v>104000</v>
      </c>
      <c r="J77" s="73">
        <f t="shared" si="41"/>
        <v>104000</v>
      </c>
      <c r="K77" s="73">
        <f t="shared" si="41"/>
        <v>198875</v>
      </c>
      <c r="L77" s="73">
        <f t="shared" si="41"/>
        <v>198875</v>
      </c>
      <c r="M77" s="73">
        <f t="shared" si="41"/>
        <v>198875</v>
      </c>
      <c r="N77" s="73">
        <f t="shared" si="41"/>
        <v>223125</v>
      </c>
      <c r="O77" s="73">
        <f t="shared" si="41"/>
        <v>228750</v>
      </c>
      <c r="P77" s="73">
        <f t="shared" si="41"/>
        <v>228750</v>
      </c>
      <c r="Q77" s="73">
        <f t="shared" si="41"/>
        <v>333218.75</v>
      </c>
      <c r="R77" s="73">
        <f t="shared" si="41"/>
        <v>339406.25</v>
      </c>
      <c r="S77" s="73">
        <f t="shared" si="41"/>
        <v>339406.25</v>
      </c>
      <c r="T77" s="73">
        <f t="shared" si="41"/>
        <v>389866.66666666669</v>
      </c>
      <c r="U77" s="73">
        <f t="shared" si="41"/>
        <v>389866.66666666669</v>
      </c>
      <c r="V77" s="73">
        <f t="shared" si="41"/>
        <v>389866.66666666669</v>
      </c>
      <c r="W77" s="73">
        <f t="shared" si="41"/>
        <v>444827.08333333337</v>
      </c>
      <c r="X77" s="73">
        <f t="shared" si="41"/>
        <v>444827.08333333337</v>
      </c>
      <c r="Y77" s="73">
        <f t="shared" si="41"/>
        <v>444827.08333333337</v>
      </c>
      <c r="Z77" s="73">
        <f t="shared" si="41"/>
        <v>501475</v>
      </c>
      <c r="AA77" s="73">
        <f t="shared" si="41"/>
        <v>505975</v>
      </c>
      <c r="AB77" s="73">
        <f t="shared" si="41"/>
        <v>505975</v>
      </c>
    </row>
    <row r="78" spans="2:28" outlineLevel="1">
      <c r="D78" s="28" t="s">
        <v>158</v>
      </c>
      <c r="E78" s="27">
        <f t="shared" ref="E78:AB78" si="42">E77/E64</f>
        <v>0.47565543071161048</v>
      </c>
      <c r="F78" s="27">
        <f t="shared" si="42"/>
        <v>0.69498910675381265</v>
      </c>
      <c r="G78" s="27">
        <f t="shared" si="42"/>
        <v>0.69498910675381265</v>
      </c>
      <c r="H78" s="27">
        <f t="shared" si="42"/>
        <v>0.74820143884892087</v>
      </c>
      <c r="I78" s="27">
        <f t="shared" si="42"/>
        <v>0.74820143884892087</v>
      </c>
      <c r="J78" s="27">
        <f t="shared" si="42"/>
        <v>0.74820143884892087</v>
      </c>
      <c r="K78" s="27">
        <f t="shared" si="42"/>
        <v>0.85034740780331375</v>
      </c>
      <c r="L78" s="27">
        <f t="shared" si="42"/>
        <v>0.85034740780331375</v>
      </c>
      <c r="M78" s="27">
        <f t="shared" si="42"/>
        <v>0.85034740780331375</v>
      </c>
      <c r="N78" s="27">
        <f t="shared" si="42"/>
        <v>0.86440677966101698</v>
      </c>
      <c r="O78" s="27">
        <f t="shared" si="42"/>
        <v>0.86729857819905209</v>
      </c>
      <c r="P78" s="27">
        <f t="shared" si="42"/>
        <v>0.86729857819905209</v>
      </c>
      <c r="Q78" s="27">
        <f t="shared" si="42"/>
        <v>0.88570479275687353</v>
      </c>
      <c r="R78" s="27">
        <f t="shared" si="42"/>
        <v>0.88755413908637737</v>
      </c>
      <c r="S78" s="27">
        <f t="shared" si="42"/>
        <v>0.88755413908637737</v>
      </c>
      <c r="T78" s="27">
        <f t="shared" si="42"/>
        <v>0.90066225165562919</v>
      </c>
      <c r="U78" s="27">
        <f t="shared" si="42"/>
        <v>0.90066225165562919</v>
      </c>
      <c r="V78" s="27">
        <f t="shared" si="42"/>
        <v>0.90066225165562919</v>
      </c>
      <c r="W78" s="27">
        <f t="shared" si="42"/>
        <v>0.91185401247880693</v>
      </c>
      <c r="X78" s="27">
        <f t="shared" si="42"/>
        <v>0.91185401247880693</v>
      </c>
      <c r="Y78" s="27">
        <f t="shared" si="42"/>
        <v>0.91185401247880693</v>
      </c>
      <c r="Z78" s="27">
        <f t="shared" si="42"/>
        <v>0.92102484044262822</v>
      </c>
      <c r="AA78" s="27">
        <f t="shared" si="42"/>
        <v>0.92167220729541421</v>
      </c>
      <c r="AB78" s="27">
        <f t="shared" si="42"/>
        <v>0.92167220729541421</v>
      </c>
    </row>
    <row r="79" spans="2:28" ht="15" outlineLevel="1" thickBot="1"/>
    <row r="80" spans="2:28" ht="15" outlineLevel="1" thickBot="1">
      <c r="B80" s="201" t="s">
        <v>69</v>
      </c>
      <c r="E80" s="41" t="s">
        <v>22</v>
      </c>
      <c r="F80" s="41" t="s">
        <v>23</v>
      </c>
      <c r="G80" s="41" t="s">
        <v>24</v>
      </c>
      <c r="H80" s="41" t="s">
        <v>25</v>
      </c>
      <c r="I80" s="41" t="s">
        <v>26</v>
      </c>
      <c r="J80" s="41" t="s">
        <v>27</v>
      </c>
      <c r="K80" s="41" t="s">
        <v>28</v>
      </c>
      <c r="L80" s="41" t="s">
        <v>29</v>
      </c>
      <c r="M80" s="41" t="s">
        <v>30</v>
      </c>
      <c r="N80" s="41" t="s">
        <v>31</v>
      </c>
      <c r="O80" s="41" t="s">
        <v>32</v>
      </c>
      <c r="P80" s="41" t="s">
        <v>33</v>
      </c>
      <c r="Q80" s="42" t="s">
        <v>34</v>
      </c>
      <c r="R80" s="42" t="s">
        <v>35</v>
      </c>
      <c r="S80" s="42" t="s">
        <v>36</v>
      </c>
      <c r="T80" s="42" t="s">
        <v>37</v>
      </c>
      <c r="U80" s="42" t="s">
        <v>38</v>
      </c>
      <c r="V80" s="42" t="s">
        <v>39</v>
      </c>
      <c r="W80" s="42" t="s">
        <v>40</v>
      </c>
      <c r="X80" s="42" t="s">
        <v>41</v>
      </c>
      <c r="Y80" s="42" t="s">
        <v>42</v>
      </c>
      <c r="Z80" s="42" t="s">
        <v>43</v>
      </c>
      <c r="AA80" s="42" t="s">
        <v>44</v>
      </c>
      <c r="AB80" s="43" t="s">
        <v>45</v>
      </c>
    </row>
    <row r="81" spans="2:28" outlineLevel="1">
      <c r="B81" s="29"/>
      <c r="C81" s="136" t="s">
        <v>75</v>
      </c>
      <c r="D81" s="28" t="s">
        <v>84</v>
      </c>
    </row>
    <row r="82" spans="2:28" outlineLevel="1">
      <c r="B82" s="29"/>
      <c r="D82" s="50" t="s">
        <v>80</v>
      </c>
      <c r="E82" s="14">
        <v>1</v>
      </c>
      <c r="F82" s="14">
        <v>1</v>
      </c>
      <c r="G82" s="14">
        <v>1</v>
      </c>
      <c r="H82" s="14">
        <v>1</v>
      </c>
      <c r="I82" s="14">
        <v>1</v>
      </c>
      <c r="J82" s="14">
        <v>2</v>
      </c>
      <c r="K82" s="14">
        <v>2</v>
      </c>
      <c r="L82" s="14">
        <v>2</v>
      </c>
      <c r="M82" s="14">
        <v>2</v>
      </c>
      <c r="N82" s="14">
        <v>2</v>
      </c>
      <c r="O82" s="14">
        <v>2</v>
      </c>
      <c r="P82" s="14">
        <v>2</v>
      </c>
      <c r="Q82" s="14">
        <v>2</v>
      </c>
      <c r="R82" s="14">
        <v>2</v>
      </c>
      <c r="S82" s="14">
        <v>2</v>
      </c>
      <c r="T82" s="14">
        <v>2</v>
      </c>
      <c r="U82" s="14">
        <v>2</v>
      </c>
      <c r="V82" s="14">
        <v>2</v>
      </c>
      <c r="W82" s="14">
        <v>3</v>
      </c>
      <c r="X82" s="14">
        <v>3</v>
      </c>
      <c r="Y82" s="14">
        <v>3</v>
      </c>
      <c r="Z82" s="14">
        <v>3</v>
      </c>
      <c r="AA82" s="14">
        <v>3</v>
      </c>
      <c r="AB82" s="14">
        <v>3</v>
      </c>
    </row>
    <row r="83" spans="2:28" outlineLevel="1">
      <c r="B83" s="29"/>
      <c r="D83" s="50" t="s">
        <v>79</v>
      </c>
      <c r="E83" s="53">
        <v>1</v>
      </c>
      <c r="F83" s="53">
        <v>1</v>
      </c>
      <c r="G83" s="53">
        <v>1</v>
      </c>
      <c r="H83" s="53">
        <v>1</v>
      </c>
      <c r="I83" s="53">
        <v>1</v>
      </c>
      <c r="J83" s="53">
        <v>1</v>
      </c>
      <c r="K83" s="53">
        <v>1</v>
      </c>
      <c r="L83" s="53">
        <v>1</v>
      </c>
      <c r="M83" s="53">
        <v>1</v>
      </c>
      <c r="N83" s="53">
        <v>1</v>
      </c>
      <c r="O83" s="53">
        <v>1</v>
      </c>
      <c r="P83" s="53">
        <v>1</v>
      </c>
      <c r="Q83" s="53">
        <v>1</v>
      </c>
      <c r="R83" s="53">
        <v>2</v>
      </c>
      <c r="S83" s="53">
        <v>2</v>
      </c>
      <c r="T83" s="53">
        <v>2</v>
      </c>
      <c r="U83" s="53">
        <v>2</v>
      </c>
      <c r="V83" s="53">
        <v>2</v>
      </c>
      <c r="W83" s="53">
        <v>2</v>
      </c>
      <c r="X83" s="53">
        <v>2</v>
      </c>
      <c r="Y83" s="53">
        <v>2</v>
      </c>
      <c r="Z83" s="53">
        <v>2</v>
      </c>
      <c r="AA83" s="53">
        <v>2</v>
      </c>
      <c r="AB83" s="53">
        <v>2</v>
      </c>
    </row>
    <row r="84" spans="2:28" outlineLevel="1">
      <c r="B84" s="29"/>
      <c r="D84" s="50" t="s">
        <v>78</v>
      </c>
      <c r="E84" s="53">
        <v>1</v>
      </c>
      <c r="F84" s="53">
        <v>1</v>
      </c>
      <c r="G84" s="53">
        <v>1</v>
      </c>
      <c r="H84" s="53">
        <v>1</v>
      </c>
      <c r="I84" s="53">
        <v>1</v>
      </c>
      <c r="J84" s="53">
        <v>1</v>
      </c>
      <c r="K84" s="14">
        <v>1</v>
      </c>
      <c r="L84" s="14">
        <v>1</v>
      </c>
      <c r="M84" s="14">
        <v>1</v>
      </c>
      <c r="N84" s="14">
        <v>1</v>
      </c>
      <c r="O84" s="14">
        <v>1</v>
      </c>
      <c r="P84" s="14">
        <v>1</v>
      </c>
      <c r="Q84" s="14">
        <v>1</v>
      </c>
      <c r="R84" s="14">
        <v>2</v>
      </c>
      <c r="S84" s="14">
        <v>2</v>
      </c>
      <c r="T84" s="14">
        <v>2</v>
      </c>
      <c r="U84" s="14">
        <v>2</v>
      </c>
      <c r="V84" s="14">
        <v>2</v>
      </c>
      <c r="W84" s="14">
        <v>2</v>
      </c>
      <c r="X84" s="14">
        <v>2</v>
      </c>
      <c r="Y84" s="14">
        <v>2</v>
      </c>
      <c r="Z84" s="14">
        <v>2</v>
      </c>
      <c r="AA84" s="14">
        <v>2</v>
      </c>
      <c r="AB84" s="14">
        <v>2</v>
      </c>
    </row>
    <row r="85" spans="2:28" outlineLevel="1">
      <c r="D85" s="50"/>
      <c r="E85" s="29"/>
      <c r="F85" s="29"/>
      <c r="G85" s="29"/>
      <c r="H85" s="29"/>
      <c r="I85" s="29"/>
      <c r="J85" s="29"/>
    </row>
    <row r="86" spans="2:28" outlineLevel="1">
      <c r="D86" s="51" t="s">
        <v>77</v>
      </c>
    </row>
    <row r="87" spans="2:28" outlineLevel="1">
      <c r="D87" s="50" t="s">
        <v>81</v>
      </c>
      <c r="E87" s="29">
        <v>6000</v>
      </c>
      <c r="F87" s="29">
        <v>6000</v>
      </c>
      <c r="G87" s="29">
        <v>6000</v>
      </c>
      <c r="H87" s="29">
        <v>6000</v>
      </c>
      <c r="I87" s="29">
        <v>6000</v>
      </c>
      <c r="J87" s="29">
        <v>6000</v>
      </c>
      <c r="K87" s="29">
        <v>6000</v>
      </c>
      <c r="L87" s="29">
        <v>6000</v>
      </c>
      <c r="M87" s="29">
        <v>6000</v>
      </c>
      <c r="N87" s="29">
        <v>6000</v>
      </c>
      <c r="O87" s="29">
        <v>6000</v>
      </c>
      <c r="P87" s="29">
        <v>6000</v>
      </c>
      <c r="Q87" s="14">
        <v>7000</v>
      </c>
      <c r="R87" s="14">
        <v>7000</v>
      </c>
      <c r="S87" s="14">
        <v>7000</v>
      </c>
      <c r="T87" s="14">
        <v>7000</v>
      </c>
      <c r="U87" s="14">
        <v>7000</v>
      </c>
      <c r="V87" s="14">
        <v>7000</v>
      </c>
      <c r="W87" s="14">
        <v>7000</v>
      </c>
      <c r="X87" s="14">
        <v>7000</v>
      </c>
      <c r="Y87" s="14">
        <v>7000</v>
      </c>
      <c r="Z87" s="14">
        <v>7000</v>
      </c>
      <c r="AA87" s="14">
        <v>7000</v>
      </c>
      <c r="AB87" s="14">
        <v>7000</v>
      </c>
    </row>
    <row r="88" spans="2:28" outlineLevel="1">
      <c r="D88" s="50" t="s">
        <v>83</v>
      </c>
      <c r="E88" s="29">
        <v>2625</v>
      </c>
      <c r="F88" s="29">
        <v>2625</v>
      </c>
      <c r="G88" s="29">
        <v>2625</v>
      </c>
      <c r="H88" s="29">
        <v>2625</v>
      </c>
      <c r="I88" s="29">
        <v>2625</v>
      </c>
      <c r="J88" s="29">
        <v>2625</v>
      </c>
      <c r="K88" s="29">
        <v>2625</v>
      </c>
      <c r="L88" s="29">
        <v>2625</v>
      </c>
      <c r="M88" s="29">
        <v>2625</v>
      </c>
      <c r="N88" s="29">
        <v>2625</v>
      </c>
      <c r="O88" s="29">
        <v>2625</v>
      </c>
      <c r="P88" s="29">
        <v>2625</v>
      </c>
      <c r="Q88" s="14">
        <v>3000</v>
      </c>
      <c r="R88" s="14">
        <v>3000</v>
      </c>
      <c r="S88" s="14">
        <v>3000</v>
      </c>
      <c r="T88" s="14">
        <v>3000</v>
      </c>
      <c r="U88" s="14">
        <v>3000</v>
      </c>
      <c r="V88" s="14">
        <v>3000</v>
      </c>
      <c r="W88" s="14">
        <v>3000</v>
      </c>
      <c r="X88" s="14">
        <v>3000</v>
      </c>
      <c r="Y88" s="14">
        <v>3000</v>
      </c>
      <c r="Z88" s="14">
        <v>3000</v>
      </c>
      <c r="AA88" s="14">
        <v>3000</v>
      </c>
      <c r="AB88" s="14">
        <v>3000</v>
      </c>
    </row>
    <row r="89" spans="2:28" outlineLevel="1">
      <c r="D89" s="50" t="s">
        <v>82</v>
      </c>
      <c r="E89" s="29">
        <v>3000</v>
      </c>
      <c r="F89" s="29">
        <v>3000</v>
      </c>
      <c r="G89" s="29">
        <v>3000</v>
      </c>
      <c r="H89" s="29">
        <v>3000</v>
      </c>
      <c r="I89" s="29">
        <v>3000</v>
      </c>
      <c r="J89" s="29">
        <v>3000</v>
      </c>
      <c r="K89" s="29">
        <v>3000</v>
      </c>
      <c r="L89" s="29">
        <v>3000</v>
      </c>
      <c r="M89" s="29">
        <v>3000</v>
      </c>
      <c r="N89" s="29">
        <v>3000</v>
      </c>
      <c r="O89" s="29">
        <v>3000</v>
      </c>
      <c r="P89" s="29">
        <v>3000</v>
      </c>
      <c r="Q89" s="14">
        <v>3000</v>
      </c>
      <c r="R89" s="14">
        <v>3000</v>
      </c>
      <c r="S89" s="14">
        <v>3000</v>
      </c>
      <c r="T89" s="14">
        <v>3000</v>
      </c>
      <c r="U89" s="14">
        <v>3000</v>
      </c>
      <c r="V89" s="14">
        <v>3000</v>
      </c>
      <c r="W89" s="14">
        <v>3000</v>
      </c>
      <c r="X89" s="14">
        <v>3000</v>
      </c>
      <c r="Y89" s="14">
        <v>3000</v>
      </c>
      <c r="Z89" s="14">
        <v>3000</v>
      </c>
      <c r="AA89" s="14">
        <v>3000</v>
      </c>
      <c r="AB89" s="14">
        <v>3000</v>
      </c>
    </row>
    <row r="90" spans="2:28" outlineLevel="1"/>
    <row r="91" spans="2:28" outlineLevel="1">
      <c r="D91" s="51" t="s">
        <v>85</v>
      </c>
    </row>
    <row r="92" spans="2:28" outlineLevel="1">
      <c r="D92" t="s">
        <v>94</v>
      </c>
      <c r="E92" s="14">
        <f>E82*E87</f>
        <v>6000</v>
      </c>
      <c r="F92" s="14">
        <f t="shared" ref="F92:AB92" si="43">F82*F87</f>
        <v>6000</v>
      </c>
      <c r="G92" s="14">
        <f t="shared" si="43"/>
        <v>6000</v>
      </c>
      <c r="H92" s="14">
        <f t="shared" si="43"/>
        <v>6000</v>
      </c>
      <c r="I92" s="14">
        <f t="shared" si="43"/>
        <v>6000</v>
      </c>
      <c r="J92" s="14">
        <f t="shared" si="43"/>
        <v>12000</v>
      </c>
      <c r="K92" s="14">
        <f t="shared" si="43"/>
        <v>12000</v>
      </c>
      <c r="L92" s="14">
        <f t="shared" si="43"/>
        <v>12000</v>
      </c>
      <c r="M92" s="14">
        <f t="shared" si="43"/>
        <v>12000</v>
      </c>
      <c r="N92" s="14">
        <f t="shared" si="43"/>
        <v>12000</v>
      </c>
      <c r="O92" s="14">
        <f t="shared" si="43"/>
        <v>12000</v>
      </c>
      <c r="P92" s="14">
        <f t="shared" si="43"/>
        <v>12000</v>
      </c>
      <c r="Q92" s="14">
        <f t="shared" si="43"/>
        <v>14000</v>
      </c>
      <c r="R92" s="14">
        <f t="shared" si="43"/>
        <v>14000</v>
      </c>
      <c r="S92" s="14">
        <f t="shared" si="43"/>
        <v>14000</v>
      </c>
      <c r="T92" s="14">
        <f t="shared" si="43"/>
        <v>14000</v>
      </c>
      <c r="U92" s="14">
        <f t="shared" si="43"/>
        <v>14000</v>
      </c>
      <c r="V92" s="14">
        <f t="shared" si="43"/>
        <v>14000</v>
      </c>
      <c r="W92" s="14">
        <f t="shared" si="43"/>
        <v>21000</v>
      </c>
      <c r="X92" s="14">
        <f t="shared" si="43"/>
        <v>21000</v>
      </c>
      <c r="Y92" s="14">
        <f t="shared" si="43"/>
        <v>21000</v>
      </c>
      <c r="Z92" s="14">
        <f t="shared" si="43"/>
        <v>21000</v>
      </c>
      <c r="AA92" s="14">
        <f t="shared" si="43"/>
        <v>21000</v>
      </c>
      <c r="AB92" s="14">
        <f t="shared" si="43"/>
        <v>21000</v>
      </c>
    </row>
    <row r="93" spans="2:28" outlineLevel="1">
      <c r="D93" s="50" t="s">
        <v>86</v>
      </c>
      <c r="E93" s="14">
        <f>E83*E88</f>
        <v>2625</v>
      </c>
      <c r="F93" s="14">
        <f t="shared" ref="F93:AB93" si="44">F83*F88</f>
        <v>2625</v>
      </c>
      <c r="G93" s="14">
        <f t="shared" si="44"/>
        <v>2625</v>
      </c>
      <c r="H93" s="14">
        <f t="shared" si="44"/>
        <v>2625</v>
      </c>
      <c r="I93" s="14">
        <f t="shared" si="44"/>
        <v>2625</v>
      </c>
      <c r="J93" s="14">
        <f t="shared" si="44"/>
        <v>2625</v>
      </c>
      <c r="K93" s="14">
        <f t="shared" si="44"/>
        <v>2625</v>
      </c>
      <c r="L93" s="14">
        <f t="shared" si="44"/>
        <v>2625</v>
      </c>
      <c r="M93" s="14">
        <f t="shared" si="44"/>
        <v>2625</v>
      </c>
      <c r="N93" s="14">
        <f t="shared" si="44"/>
        <v>2625</v>
      </c>
      <c r="O93" s="14">
        <f t="shared" si="44"/>
        <v>2625</v>
      </c>
      <c r="P93" s="14">
        <f t="shared" si="44"/>
        <v>2625</v>
      </c>
      <c r="Q93" s="14">
        <f t="shared" si="44"/>
        <v>3000</v>
      </c>
      <c r="R93" s="14">
        <f t="shared" si="44"/>
        <v>6000</v>
      </c>
      <c r="S93" s="14">
        <f t="shared" si="44"/>
        <v>6000</v>
      </c>
      <c r="T93" s="14">
        <f t="shared" si="44"/>
        <v>6000</v>
      </c>
      <c r="U93" s="14">
        <f t="shared" si="44"/>
        <v>6000</v>
      </c>
      <c r="V93" s="14">
        <f t="shared" si="44"/>
        <v>6000</v>
      </c>
      <c r="W93" s="14">
        <f t="shared" si="44"/>
        <v>6000</v>
      </c>
      <c r="X93" s="14">
        <f t="shared" si="44"/>
        <v>6000</v>
      </c>
      <c r="Y93" s="14">
        <f t="shared" si="44"/>
        <v>6000</v>
      </c>
      <c r="Z93" s="14">
        <f t="shared" si="44"/>
        <v>6000</v>
      </c>
      <c r="AA93" s="14">
        <f t="shared" si="44"/>
        <v>6000</v>
      </c>
      <c r="AB93" s="14">
        <f t="shared" si="44"/>
        <v>6000</v>
      </c>
    </row>
    <row r="94" spans="2:28" outlineLevel="1">
      <c r="D94" s="50" t="s">
        <v>95</v>
      </c>
      <c r="E94" s="14">
        <f>E84*E89</f>
        <v>3000</v>
      </c>
      <c r="F94" s="14">
        <f t="shared" ref="F94:AB94" si="45">F84*F89</f>
        <v>3000</v>
      </c>
      <c r="G94" s="14">
        <f t="shared" si="45"/>
        <v>3000</v>
      </c>
      <c r="H94" s="14">
        <f t="shared" si="45"/>
        <v>3000</v>
      </c>
      <c r="I94" s="14">
        <f t="shared" si="45"/>
        <v>3000</v>
      </c>
      <c r="J94" s="14">
        <f t="shared" si="45"/>
        <v>3000</v>
      </c>
      <c r="K94" s="14">
        <f t="shared" si="45"/>
        <v>3000</v>
      </c>
      <c r="L94" s="14">
        <f t="shared" si="45"/>
        <v>3000</v>
      </c>
      <c r="M94" s="14">
        <f t="shared" si="45"/>
        <v>3000</v>
      </c>
      <c r="N94" s="14">
        <f t="shared" si="45"/>
        <v>3000</v>
      </c>
      <c r="O94" s="14">
        <f t="shared" si="45"/>
        <v>3000</v>
      </c>
      <c r="P94" s="14">
        <f t="shared" si="45"/>
        <v>3000</v>
      </c>
      <c r="Q94" s="14">
        <f t="shared" si="45"/>
        <v>3000</v>
      </c>
      <c r="R94" s="14">
        <f t="shared" si="45"/>
        <v>6000</v>
      </c>
      <c r="S94" s="14">
        <f t="shared" si="45"/>
        <v>6000</v>
      </c>
      <c r="T94" s="14">
        <f t="shared" si="45"/>
        <v>6000</v>
      </c>
      <c r="U94" s="14">
        <f t="shared" si="45"/>
        <v>6000</v>
      </c>
      <c r="V94" s="14">
        <f t="shared" si="45"/>
        <v>6000</v>
      </c>
      <c r="W94" s="14">
        <f t="shared" si="45"/>
        <v>6000</v>
      </c>
      <c r="X94" s="14">
        <f t="shared" si="45"/>
        <v>6000</v>
      </c>
      <c r="Y94" s="14">
        <f t="shared" si="45"/>
        <v>6000</v>
      </c>
      <c r="Z94" s="14">
        <f t="shared" si="45"/>
        <v>6000</v>
      </c>
      <c r="AA94" s="14">
        <f t="shared" si="45"/>
        <v>6000</v>
      </c>
      <c r="AB94" s="14">
        <f t="shared" si="45"/>
        <v>6000</v>
      </c>
    </row>
    <row r="95" spans="2:28" outlineLevel="1">
      <c r="D95" s="51" t="s">
        <v>87</v>
      </c>
      <c r="E95" s="30">
        <f>SUM(E92:E94)</f>
        <v>11625</v>
      </c>
      <c r="F95" s="30">
        <f t="shared" ref="F95:AB95" si="46">SUM(F92:F94)</f>
        <v>11625</v>
      </c>
      <c r="G95" s="30">
        <f t="shared" si="46"/>
        <v>11625</v>
      </c>
      <c r="H95" s="30">
        <f t="shared" si="46"/>
        <v>11625</v>
      </c>
      <c r="I95" s="30">
        <f t="shared" si="46"/>
        <v>11625</v>
      </c>
      <c r="J95" s="30">
        <f t="shared" si="46"/>
        <v>17625</v>
      </c>
      <c r="K95" s="30">
        <f t="shared" si="46"/>
        <v>17625</v>
      </c>
      <c r="L95" s="30">
        <f t="shared" si="46"/>
        <v>17625</v>
      </c>
      <c r="M95" s="30">
        <f t="shared" si="46"/>
        <v>17625</v>
      </c>
      <c r="N95" s="30">
        <f t="shared" si="46"/>
        <v>17625</v>
      </c>
      <c r="O95" s="30">
        <f t="shared" si="46"/>
        <v>17625</v>
      </c>
      <c r="P95" s="30">
        <f t="shared" si="46"/>
        <v>17625</v>
      </c>
      <c r="Q95" s="30">
        <f t="shared" si="46"/>
        <v>20000</v>
      </c>
      <c r="R95" s="30">
        <f t="shared" si="46"/>
        <v>26000</v>
      </c>
      <c r="S95" s="30">
        <f t="shared" si="46"/>
        <v>26000</v>
      </c>
      <c r="T95" s="30">
        <f t="shared" si="46"/>
        <v>26000</v>
      </c>
      <c r="U95" s="30">
        <f t="shared" si="46"/>
        <v>26000</v>
      </c>
      <c r="V95" s="30">
        <f t="shared" si="46"/>
        <v>26000</v>
      </c>
      <c r="W95" s="30">
        <f t="shared" si="46"/>
        <v>33000</v>
      </c>
      <c r="X95" s="30">
        <f t="shared" si="46"/>
        <v>33000</v>
      </c>
      <c r="Y95" s="30">
        <f t="shared" si="46"/>
        <v>33000</v>
      </c>
      <c r="Z95" s="30">
        <f t="shared" si="46"/>
        <v>33000</v>
      </c>
      <c r="AA95" s="30">
        <f t="shared" si="46"/>
        <v>33000</v>
      </c>
      <c r="AB95" s="30">
        <f t="shared" si="46"/>
        <v>33000</v>
      </c>
    </row>
    <row r="96" spans="2:28" outlineLevel="1"/>
    <row r="97" spans="2:28" ht="15" outlineLevel="1" thickBot="1"/>
    <row r="98" spans="2:28" outlineLevel="1">
      <c r="C98" s="136" t="s">
        <v>76</v>
      </c>
      <c r="D98" t="s">
        <v>198</v>
      </c>
      <c r="E98" s="29">
        <v>0</v>
      </c>
      <c r="F98" s="29">
        <v>0</v>
      </c>
      <c r="G98" s="29">
        <v>0</v>
      </c>
      <c r="H98" s="29">
        <v>18000</v>
      </c>
      <c r="I98" s="29">
        <v>22000</v>
      </c>
      <c r="J98" s="29">
        <v>22000</v>
      </c>
      <c r="K98" s="29">
        <v>22000</v>
      </c>
      <c r="L98" s="29">
        <v>22000</v>
      </c>
      <c r="M98" s="29">
        <v>22000</v>
      </c>
      <c r="N98" s="29">
        <v>75000</v>
      </c>
      <c r="O98" s="29">
        <v>22000</v>
      </c>
      <c r="P98" s="29">
        <v>100000</v>
      </c>
      <c r="Q98" s="29">
        <v>22000</v>
      </c>
      <c r="R98" s="29">
        <v>22000</v>
      </c>
      <c r="S98" s="29">
        <v>22000</v>
      </c>
      <c r="T98" s="29">
        <v>22000</v>
      </c>
      <c r="U98" s="29">
        <v>22000</v>
      </c>
      <c r="V98" s="29">
        <v>22000</v>
      </c>
      <c r="W98" s="29">
        <v>22000</v>
      </c>
      <c r="X98" s="29">
        <v>22000</v>
      </c>
      <c r="Y98" s="29">
        <v>25000</v>
      </c>
      <c r="Z98" s="29">
        <v>125000</v>
      </c>
      <c r="AA98" s="29">
        <v>22000</v>
      </c>
      <c r="AB98" s="29">
        <v>200000</v>
      </c>
    </row>
    <row r="99" spans="2:28" outlineLevel="1">
      <c r="D99" t="s">
        <v>88</v>
      </c>
      <c r="E99" s="29"/>
      <c r="F99" s="29"/>
      <c r="G99" s="29"/>
      <c r="H99" s="29"/>
      <c r="I99" s="29"/>
      <c r="J99" s="29">
        <v>2000</v>
      </c>
      <c r="K99" s="29">
        <v>2000</v>
      </c>
      <c r="L99" s="29">
        <v>2000</v>
      </c>
      <c r="M99" s="29">
        <v>2000</v>
      </c>
      <c r="N99" s="29">
        <v>2000</v>
      </c>
      <c r="O99" s="29">
        <v>2000</v>
      </c>
      <c r="P99" s="29">
        <v>2000</v>
      </c>
      <c r="Q99" s="29">
        <v>2000</v>
      </c>
      <c r="R99" s="29">
        <v>2000</v>
      </c>
      <c r="S99" s="29">
        <v>2000</v>
      </c>
      <c r="T99" s="29">
        <v>2000</v>
      </c>
      <c r="U99" s="29">
        <v>2000</v>
      </c>
      <c r="V99" s="29">
        <v>2000</v>
      </c>
      <c r="W99" s="29">
        <v>2000</v>
      </c>
      <c r="X99" s="29">
        <v>2000</v>
      </c>
      <c r="Y99" s="29">
        <v>2000</v>
      </c>
      <c r="Z99" s="29">
        <v>2000</v>
      </c>
      <c r="AA99" s="29">
        <v>2000</v>
      </c>
      <c r="AB99" s="29">
        <v>2000</v>
      </c>
    </row>
    <row r="100" spans="2:28" outlineLevel="1">
      <c r="D100" s="51" t="s">
        <v>89</v>
      </c>
      <c r="E100" s="30">
        <f>SUM(E98:E99)</f>
        <v>0</v>
      </c>
      <c r="F100" s="30">
        <f t="shared" ref="F100:AB100" si="47">SUM(F98:F99)</f>
        <v>0</v>
      </c>
      <c r="G100" s="30">
        <f t="shared" si="47"/>
        <v>0</v>
      </c>
      <c r="H100" s="30">
        <f t="shared" si="47"/>
        <v>18000</v>
      </c>
      <c r="I100" s="30">
        <f t="shared" si="47"/>
        <v>22000</v>
      </c>
      <c r="J100" s="30">
        <f t="shared" si="47"/>
        <v>24000</v>
      </c>
      <c r="K100" s="30">
        <f t="shared" si="47"/>
        <v>24000</v>
      </c>
      <c r="L100" s="30">
        <f t="shared" si="47"/>
        <v>24000</v>
      </c>
      <c r="M100" s="30">
        <f t="shared" si="47"/>
        <v>24000</v>
      </c>
      <c r="N100" s="30">
        <f t="shared" si="47"/>
        <v>77000</v>
      </c>
      <c r="O100" s="30">
        <f t="shared" si="47"/>
        <v>24000</v>
      </c>
      <c r="P100" s="30">
        <f t="shared" si="47"/>
        <v>102000</v>
      </c>
      <c r="Q100" s="30">
        <f t="shared" si="47"/>
        <v>24000</v>
      </c>
      <c r="R100" s="30">
        <f t="shared" si="47"/>
        <v>24000</v>
      </c>
      <c r="S100" s="30">
        <f t="shared" si="47"/>
        <v>24000</v>
      </c>
      <c r="T100" s="30">
        <f t="shared" si="47"/>
        <v>24000</v>
      </c>
      <c r="U100" s="30">
        <f t="shared" si="47"/>
        <v>24000</v>
      </c>
      <c r="V100" s="30">
        <f t="shared" si="47"/>
        <v>24000</v>
      </c>
      <c r="W100" s="30">
        <f t="shared" si="47"/>
        <v>24000</v>
      </c>
      <c r="X100" s="30">
        <f t="shared" si="47"/>
        <v>24000</v>
      </c>
      <c r="Y100" s="30">
        <f t="shared" si="47"/>
        <v>27000</v>
      </c>
      <c r="Z100" s="30">
        <f t="shared" si="47"/>
        <v>127000</v>
      </c>
      <c r="AA100" s="30">
        <f t="shared" si="47"/>
        <v>24000</v>
      </c>
      <c r="AB100" s="30">
        <f t="shared" si="47"/>
        <v>202000</v>
      </c>
    </row>
    <row r="101" spans="2:28" outlineLevel="1"/>
    <row r="102" spans="2:28" outlineLevel="1"/>
    <row r="103" spans="2:28" outlineLevel="1"/>
    <row r="104" spans="2:28" ht="18" outlineLevel="1">
      <c r="D104" s="36" t="s">
        <v>90</v>
      </c>
      <c r="E104" s="34">
        <f t="shared" ref="E104:AB104" si="48">E100+E95</f>
        <v>11625</v>
      </c>
      <c r="F104" s="34">
        <f t="shared" si="48"/>
        <v>11625</v>
      </c>
      <c r="G104" s="34">
        <f t="shared" si="48"/>
        <v>11625</v>
      </c>
      <c r="H104" s="34">
        <f t="shared" si="48"/>
        <v>29625</v>
      </c>
      <c r="I104" s="34">
        <f t="shared" si="48"/>
        <v>33625</v>
      </c>
      <c r="J104" s="34">
        <f t="shared" si="48"/>
        <v>41625</v>
      </c>
      <c r="K104" s="34">
        <f t="shared" si="48"/>
        <v>41625</v>
      </c>
      <c r="L104" s="34">
        <f t="shared" si="48"/>
        <v>41625</v>
      </c>
      <c r="M104" s="34">
        <f t="shared" si="48"/>
        <v>41625</v>
      </c>
      <c r="N104" s="34">
        <f t="shared" si="48"/>
        <v>94625</v>
      </c>
      <c r="O104" s="34">
        <f t="shared" si="48"/>
        <v>41625</v>
      </c>
      <c r="P104" s="34">
        <f t="shared" si="48"/>
        <v>119625</v>
      </c>
      <c r="Q104" s="35">
        <f t="shared" si="48"/>
        <v>44000</v>
      </c>
      <c r="R104" s="35">
        <f t="shared" si="48"/>
        <v>50000</v>
      </c>
      <c r="S104" s="35">
        <f t="shared" si="48"/>
        <v>50000</v>
      </c>
      <c r="T104" s="35">
        <f t="shared" si="48"/>
        <v>50000</v>
      </c>
      <c r="U104" s="35">
        <f t="shared" si="48"/>
        <v>50000</v>
      </c>
      <c r="V104" s="35">
        <f t="shared" si="48"/>
        <v>50000</v>
      </c>
      <c r="W104" s="35">
        <f t="shared" si="48"/>
        <v>57000</v>
      </c>
      <c r="X104" s="35">
        <f t="shared" si="48"/>
        <v>57000</v>
      </c>
      <c r="Y104" s="35">
        <f t="shared" si="48"/>
        <v>60000</v>
      </c>
      <c r="Z104" s="35">
        <f t="shared" si="48"/>
        <v>160000</v>
      </c>
      <c r="AA104" s="35">
        <f t="shared" si="48"/>
        <v>57000</v>
      </c>
      <c r="AB104" s="35">
        <f t="shared" si="48"/>
        <v>235000</v>
      </c>
    </row>
    <row r="105" spans="2:28" outlineLevel="1"/>
    <row r="106" spans="2:28" ht="15" outlineLevel="1" thickBot="1"/>
    <row r="107" spans="2:28" ht="15" outlineLevel="1" thickBot="1">
      <c r="B107" s="201" t="s">
        <v>68</v>
      </c>
      <c r="E107" s="41" t="s">
        <v>22</v>
      </c>
      <c r="F107" s="41" t="s">
        <v>23</v>
      </c>
      <c r="G107" s="41" t="s">
        <v>24</v>
      </c>
      <c r="H107" s="41" t="s">
        <v>25</v>
      </c>
      <c r="I107" s="41" t="s">
        <v>26</v>
      </c>
      <c r="J107" s="41" t="s">
        <v>27</v>
      </c>
      <c r="K107" s="41" t="s">
        <v>28</v>
      </c>
      <c r="L107" s="41" t="s">
        <v>29</v>
      </c>
      <c r="M107" s="41" t="s">
        <v>30</v>
      </c>
      <c r="N107" s="41" t="s">
        <v>31</v>
      </c>
      <c r="O107" s="41" t="s">
        <v>32</v>
      </c>
      <c r="P107" s="41" t="s">
        <v>33</v>
      </c>
      <c r="Q107" s="42" t="s">
        <v>34</v>
      </c>
      <c r="R107" s="42" t="s">
        <v>35</v>
      </c>
      <c r="S107" s="42" t="s">
        <v>36</v>
      </c>
      <c r="T107" s="42" t="s">
        <v>37</v>
      </c>
      <c r="U107" s="42" t="s">
        <v>38</v>
      </c>
      <c r="V107" s="42" t="s">
        <v>39</v>
      </c>
      <c r="W107" s="42" t="s">
        <v>40</v>
      </c>
      <c r="X107" s="42" t="s">
        <v>41</v>
      </c>
      <c r="Y107" s="42" t="s">
        <v>42</v>
      </c>
      <c r="Z107" s="42" t="s">
        <v>43</v>
      </c>
      <c r="AA107" s="42" t="s">
        <v>44</v>
      </c>
      <c r="AB107" s="43" t="s">
        <v>45</v>
      </c>
    </row>
    <row r="108" spans="2:28" outlineLevel="1">
      <c r="C108" s="136" t="s">
        <v>75</v>
      </c>
      <c r="D108" s="28" t="s">
        <v>84</v>
      </c>
    </row>
    <row r="109" spans="2:28" outlineLevel="1">
      <c r="D109" s="50" t="s">
        <v>91</v>
      </c>
      <c r="E109" s="53">
        <v>1</v>
      </c>
      <c r="F109" s="53">
        <v>1</v>
      </c>
      <c r="G109" s="53">
        <v>1</v>
      </c>
      <c r="H109" s="14">
        <v>1</v>
      </c>
      <c r="I109" s="14">
        <v>1</v>
      </c>
      <c r="J109" s="14">
        <v>1</v>
      </c>
      <c r="K109" s="14">
        <v>1</v>
      </c>
      <c r="L109" s="14">
        <v>1</v>
      </c>
      <c r="M109" s="14">
        <v>1</v>
      </c>
      <c r="N109" s="14">
        <v>1</v>
      </c>
      <c r="O109" s="14">
        <v>1</v>
      </c>
      <c r="P109" s="14">
        <v>1</v>
      </c>
      <c r="Q109" s="14">
        <v>1</v>
      </c>
      <c r="R109" s="14">
        <v>1</v>
      </c>
      <c r="S109" s="14">
        <v>1</v>
      </c>
      <c r="T109" s="14">
        <v>1</v>
      </c>
      <c r="U109" s="14">
        <v>1</v>
      </c>
      <c r="V109" s="14">
        <v>1</v>
      </c>
      <c r="W109" s="14">
        <v>1</v>
      </c>
      <c r="X109" s="14">
        <v>1</v>
      </c>
      <c r="Y109" s="14">
        <v>1</v>
      </c>
      <c r="Z109" s="14">
        <v>1</v>
      </c>
      <c r="AA109" s="14">
        <v>1</v>
      </c>
      <c r="AB109" s="14">
        <v>1</v>
      </c>
    </row>
    <row r="110" spans="2:28" outlineLevel="1">
      <c r="D110" s="50" t="s">
        <v>92</v>
      </c>
      <c r="E110" s="53">
        <v>1</v>
      </c>
      <c r="F110" s="53">
        <v>2</v>
      </c>
      <c r="G110" s="53">
        <v>2</v>
      </c>
      <c r="H110" s="29">
        <v>2</v>
      </c>
      <c r="I110" s="29">
        <v>2</v>
      </c>
      <c r="J110" s="29">
        <v>2</v>
      </c>
      <c r="K110" s="29">
        <v>2</v>
      </c>
      <c r="L110" s="29">
        <v>2</v>
      </c>
      <c r="M110" s="29">
        <v>2</v>
      </c>
      <c r="N110" s="29">
        <v>2</v>
      </c>
      <c r="O110" s="29">
        <v>2</v>
      </c>
      <c r="P110" s="29">
        <v>2</v>
      </c>
      <c r="Q110" s="14">
        <v>4</v>
      </c>
      <c r="R110" s="14">
        <v>4</v>
      </c>
      <c r="S110" s="14">
        <v>4</v>
      </c>
      <c r="T110" s="14">
        <v>4</v>
      </c>
      <c r="U110" s="14">
        <v>4</v>
      </c>
      <c r="V110" s="14">
        <v>4</v>
      </c>
      <c r="W110" s="14">
        <v>4</v>
      </c>
      <c r="X110" s="14">
        <v>4</v>
      </c>
      <c r="Y110" s="14">
        <v>4</v>
      </c>
      <c r="Z110" s="14">
        <v>4</v>
      </c>
      <c r="AA110" s="14">
        <v>4</v>
      </c>
      <c r="AB110" s="14">
        <v>4</v>
      </c>
    </row>
    <row r="111" spans="2:28" outlineLevel="1">
      <c r="D111" s="50" t="s">
        <v>93</v>
      </c>
      <c r="E111" s="53">
        <v>1</v>
      </c>
      <c r="F111" s="53">
        <v>2</v>
      </c>
      <c r="G111" s="53">
        <v>3</v>
      </c>
      <c r="H111" s="29">
        <v>4</v>
      </c>
      <c r="I111" s="29">
        <v>4</v>
      </c>
      <c r="J111" s="29">
        <v>4</v>
      </c>
      <c r="K111" s="29">
        <v>4</v>
      </c>
      <c r="L111" s="29">
        <v>4</v>
      </c>
      <c r="M111" s="29">
        <v>4</v>
      </c>
      <c r="N111" s="29">
        <v>4</v>
      </c>
      <c r="O111" s="29">
        <v>4</v>
      </c>
      <c r="P111" s="29">
        <v>4</v>
      </c>
      <c r="Q111" s="14">
        <v>8</v>
      </c>
      <c r="R111" s="14">
        <v>8</v>
      </c>
      <c r="S111" s="14">
        <v>8</v>
      </c>
      <c r="T111" s="14">
        <v>8</v>
      </c>
      <c r="U111" s="14">
        <v>8</v>
      </c>
      <c r="V111" s="14">
        <v>8</v>
      </c>
      <c r="W111" s="14">
        <v>8</v>
      </c>
      <c r="X111" s="14">
        <v>8</v>
      </c>
      <c r="Y111" s="14">
        <v>8</v>
      </c>
      <c r="Z111" s="14">
        <v>8</v>
      </c>
      <c r="AA111" s="14">
        <v>8</v>
      </c>
      <c r="AB111" s="14">
        <v>8</v>
      </c>
    </row>
    <row r="112" spans="2:28" outlineLevel="1">
      <c r="D112" s="50"/>
      <c r="E112" s="29"/>
      <c r="F112" s="29"/>
      <c r="G112" s="29"/>
      <c r="H112" s="29"/>
      <c r="I112" s="29"/>
      <c r="J112" s="29"/>
    </row>
    <row r="113" spans="3:28" outlineLevel="1">
      <c r="D113" s="51" t="s">
        <v>77</v>
      </c>
    </row>
    <row r="114" spans="3:28" outlineLevel="1">
      <c r="D114" s="50" t="s">
        <v>191</v>
      </c>
      <c r="E114" s="29">
        <v>14000</v>
      </c>
      <c r="F114" s="29">
        <v>14000</v>
      </c>
      <c r="G114" s="29">
        <v>14000</v>
      </c>
      <c r="H114" s="29">
        <v>14000</v>
      </c>
      <c r="I114" s="29">
        <v>14000</v>
      </c>
      <c r="J114" s="29">
        <v>14000</v>
      </c>
      <c r="K114" s="29">
        <v>14000</v>
      </c>
      <c r="L114" s="29">
        <v>14000</v>
      </c>
      <c r="M114" s="29">
        <v>14000</v>
      </c>
      <c r="N114" s="29">
        <v>14000</v>
      </c>
      <c r="O114" s="29">
        <v>14000</v>
      </c>
      <c r="P114" s="29">
        <v>14000</v>
      </c>
      <c r="Q114" s="14">
        <v>17000</v>
      </c>
      <c r="R114" s="14">
        <v>17000</v>
      </c>
      <c r="S114" s="14">
        <v>17000</v>
      </c>
      <c r="T114" s="14">
        <v>17000</v>
      </c>
      <c r="U114" s="14">
        <v>17000</v>
      </c>
      <c r="V114" s="14">
        <v>17000</v>
      </c>
      <c r="W114" s="14">
        <v>17000</v>
      </c>
      <c r="X114" s="14">
        <v>17000</v>
      </c>
      <c r="Y114" s="14">
        <v>17000</v>
      </c>
      <c r="Z114" s="14">
        <v>17000</v>
      </c>
      <c r="AA114" s="14">
        <v>17000</v>
      </c>
      <c r="AB114" s="14">
        <v>17000</v>
      </c>
    </row>
    <row r="115" spans="3:28" outlineLevel="1">
      <c r="D115" s="50" t="s">
        <v>92</v>
      </c>
      <c r="E115" s="29">
        <v>4000</v>
      </c>
      <c r="F115" s="29">
        <v>4000</v>
      </c>
      <c r="G115" s="29">
        <v>4000</v>
      </c>
      <c r="H115" s="29">
        <v>4000</v>
      </c>
      <c r="I115" s="29">
        <v>4000</v>
      </c>
      <c r="J115" s="29">
        <v>4000</v>
      </c>
      <c r="K115" s="29">
        <v>4000</v>
      </c>
      <c r="L115" s="29">
        <v>4000</v>
      </c>
      <c r="M115" s="29">
        <v>4000</v>
      </c>
      <c r="N115" s="29">
        <v>4000</v>
      </c>
      <c r="O115" s="29">
        <v>4000</v>
      </c>
      <c r="P115" s="29">
        <v>4000</v>
      </c>
      <c r="Q115" s="14">
        <v>5000</v>
      </c>
      <c r="R115" s="14">
        <v>5000</v>
      </c>
      <c r="S115" s="14">
        <v>5000</v>
      </c>
      <c r="T115" s="14">
        <v>5000</v>
      </c>
      <c r="U115" s="14">
        <v>5000</v>
      </c>
      <c r="V115" s="14">
        <v>5000</v>
      </c>
      <c r="W115" s="14">
        <v>5000</v>
      </c>
      <c r="X115" s="14">
        <v>5000</v>
      </c>
      <c r="Y115" s="14">
        <v>5000</v>
      </c>
      <c r="Z115" s="14">
        <v>5000</v>
      </c>
      <c r="AA115" s="14">
        <v>5000</v>
      </c>
      <c r="AB115" s="14">
        <v>5000</v>
      </c>
    </row>
    <row r="116" spans="3:28" outlineLevel="1">
      <c r="D116" s="50" t="s">
        <v>93</v>
      </c>
      <c r="E116" s="29">
        <v>6000</v>
      </c>
      <c r="F116" s="29">
        <v>6000</v>
      </c>
      <c r="G116" s="29">
        <v>6000</v>
      </c>
      <c r="H116" s="29">
        <v>6000</v>
      </c>
      <c r="I116" s="29">
        <v>6000</v>
      </c>
      <c r="J116" s="29">
        <v>6000</v>
      </c>
      <c r="K116" s="29">
        <v>6000</v>
      </c>
      <c r="L116" s="29">
        <v>6000</v>
      </c>
      <c r="M116" s="29">
        <v>6000</v>
      </c>
      <c r="N116" s="29">
        <v>6000</v>
      </c>
      <c r="O116" s="29">
        <v>6000</v>
      </c>
      <c r="P116" s="29">
        <v>6000</v>
      </c>
      <c r="Q116" s="14">
        <v>7000</v>
      </c>
      <c r="R116" s="14">
        <v>7000</v>
      </c>
      <c r="S116" s="14">
        <v>7000</v>
      </c>
      <c r="T116" s="14">
        <v>7000</v>
      </c>
      <c r="U116" s="14">
        <v>7000</v>
      </c>
      <c r="V116" s="14">
        <v>7000</v>
      </c>
      <c r="W116" s="14">
        <v>7000</v>
      </c>
      <c r="X116" s="14">
        <v>7000</v>
      </c>
      <c r="Y116" s="14">
        <v>7000</v>
      </c>
      <c r="Z116" s="14">
        <v>7000</v>
      </c>
      <c r="AA116" s="14">
        <v>7000</v>
      </c>
      <c r="AB116" s="14">
        <v>7000</v>
      </c>
    </row>
    <row r="117" spans="3:28" outlineLevel="1"/>
    <row r="118" spans="3:28" outlineLevel="1">
      <c r="D118" s="51" t="s">
        <v>85</v>
      </c>
    </row>
    <row r="119" spans="3:28" outlineLevel="1">
      <c r="D119" s="50" t="s">
        <v>91</v>
      </c>
      <c r="E119" s="29">
        <f>E109*E114</f>
        <v>14000</v>
      </c>
      <c r="F119" s="29">
        <f t="shared" ref="F119:AB119" si="49">F109*F114</f>
        <v>14000</v>
      </c>
      <c r="G119" s="29">
        <f t="shared" si="49"/>
        <v>14000</v>
      </c>
      <c r="H119" s="29">
        <f t="shared" si="49"/>
        <v>14000</v>
      </c>
      <c r="I119" s="29">
        <f t="shared" si="49"/>
        <v>14000</v>
      </c>
      <c r="J119" s="29">
        <f t="shared" si="49"/>
        <v>14000</v>
      </c>
      <c r="K119" s="29">
        <f t="shared" si="49"/>
        <v>14000</v>
      </c>
      <c r="L119" s="29">
        <f t="shared" si="49"/>
        <v>14000</v>
      </c>
      <c r="M119" s="29">
        <f t="shared" si="49"/>
        <v>14000</v>
      </c>
      <c r="N119" s="29">
        <f t="shared" si="49"/>
        <v>14000</v>
      </c>
      <c r="O119" s="29">
        <f t="shared" si="49"/>
        <v>14000</v>
      </c>
      <c r="P119" s="29">
        <f t="shared" si="49"/>
        <v>14000</v>
      </c>
      <c r="Q119" s="29">
        <f t="shared" si="49"/>
        <v>17000</v>
      </c>
      <c r="R119" s="29">
        <f t="shared" si="49"/>
        <v>17000</v>
      </c>
      <c r="S119" s="29">
        <f t="shared" si="49"/>
        <v>17000</v>
      </c>
      <c r="T119" s="29">
        <f t="shared" si="49"/>
        <v>17000</v>
      </c>
      <c r="U119" s="29">
        <f t="shared" si="49"/>
        <v>17000</v>
      </c>
      <c r="V119" s="29">
        <f t="shared" si="49"/>
        <v>17000</v>
      </c>
      <c r="W119" s="29">
        <f t="shared" si="49"/>
        <v>17000</v>
      </c>
      <c r="X119" s="29">
        <f t="shared" si="49"/>
        <v>17000</v>
      </c>
      <c r="Y119" s="29">
        <f t="shared" si="49"/>
        <v>17000</v>
      </c>
      <c r="Z119" s="29">
        <f t="shared" si="49"/>
        <v>17000</v>
      </c>
      <c r="AA119" s="29">
        <f t="shared" si="49"/>
        <v>17000</v>
      </c>
      <c r="AB119" s="29">
        <f t="shared" si="49"/>
        <v>17000</v>
      </c>
    </row>
    <row r="120" spans="3:28" outlineLevel="1">
      <c r="D120" s="50" t="s">
        <v>92</v>
      </c>
      <c r="E120" s="29">
        <f>E110*E115</f>
        <v>4000</v>
      </c>
      <c r="F120" s="29">
        <f t="shared" ref="F120:AB120" si="50">F110*F115</f>
        <v>8000</v>
      </c>
      <c r="G120" s="29">
        <f t="shared" si="50"/>
        <v>8000</v>
      </c>
      <c r="H120" s="29">
        <f t="shared" si="50"/>
        <v>8000</v>
      </c>
      <c r="I120" s="29">
        <f t="shared" si="50"/>
        <v>8000</v>
      </c>
      <c r="J120" s="29">
        <f t="shared" si="50"/>
        <v>8000</v>
      </c>
      <c r="K120" s="29">
        <f t="shared" si="50"/>
        <v>8000</v>
      </c>
      <c r="L120" s="29">
        <f t="shared" si="50"/>
        <v>8000</v>
      </c>
      <c r="M120" s="29">
        <f t="shared" si="50"/>
        <v>8000</v>
      </c>
      <c r="N120" s="29">
        <f t="shared" si="50"/>
        <v>8000</v>
      </c>
      <c r="O120" s="29">
        <f t="shared" si="50"/>
        <v>8000</v>
      </c>
      <c r="P120" s="29">
        <f t="shared" si="50"/>
        <v>8000</v>
      </c>
      <c r="Q120" s="29">
        <f t="shared" si="50"/>
        <v>20000</v>
      </c>
      <c r="R120" s="29">
        <f t="shared" si="50"/>
        <v>20000</v>
      </c>
      <c r="S120" s="29">
        <f t="shared" si="50"/>
        <v>20000</v>
      </c>
      <c r="T120" s="29">
        <f t="shared" si="50"/>
        <v>20000</v>
      </c>
      <c r="U120" s="29">
        <f t="shared" si="50"/>
        <v>20000</v>
      </c>
      <c r="V120" s="29">
        <f t="shared" si="50"/>
        <v>20000</v>
      </c>
      <c r="W120" s="29">
        <f t="shared" si="50"/>
        <v>20000</v>
      </c>
      <c r="X120" s="29">
        <f t="shared" si="50"/>
        <v>20000</v>
      </c>
      <c r="Y120" s="29">
        <f t="shared" si="50"/>
        <v>20000</v>
      </c>
      <c r="Z120" s="29">
        <f t="shared" si="50"/>
        <v>20000</v>
      </c>
      <c r="AA120" s="29">
        <f t="shared" si="50"/>
        <v>20000</v>
      </c>
      <c r="AB120" s="29">
        <f t="shared" si="50"/>
        <v>20000</v>
      </c>
    </row>
    <row r="121" spans="3:28" outlineLevel="1">
      <c r="D121" s="50" t="s">
        <v>93</v>
      </c>
      <c r="E121" s="29">
        <f>E111*E116</f>
        <v>6000</v>
      </c>
      <c r="F121" s="29">
        <f t="shared" ref="F121:AB121" si="51">F111*F116</f>
        <v>12000</v>
      </c>
      <c r="G121" s="29">
        <f t="shared" si="51"/>
        <v>18000</v>
      </c>
      <c r="H121" s="29">
        <f t="shared" si="51"/>
        <v>24000</v>
      </c>
      <c r="I121" s="29">
        <f t="shared" si="51"/>
        <v>24000</v>
      </c>
      <c r="J121" s="29">
        <f t="shared" si="51"/>
        <v>24000</v>
      </c>
      <c r="K121" s="29">
        <f t="shared" si="51"/>
        <v>24000</v>
      </c>
      <c r="L121" s="29">
        <f t="shared" si="51"/>
        <v>24000</v>
      </c>
      <c r="M121" s="29">
        <f t="shared" si="51"/>
        <v>24000</v>
      </c>
      <c r="N121" s="29">
        <f t="shared" si="51"/>
        <v>24000</v>
      </c>
      <c r="O121" s="29">
        <f t="shared" si="51"/>
        <v>24000</v>
      </c>
      <c r="P121" s="29">
        <f t="shared" si="51"/>
        <v>24000</v>
      </c>
      <c r="Q121" s="29">
        <f t="shared" si="51"/>
        <v>56000</v>
      </c>
      <c r="R121" s="29">
        <f t="shared" si="51"/>
        <v>56000</v>
      </c>
      <c r="S121" s="29">
        <f t="shared" si="51"/>
        <v>56000</v>
      </c>
      <c r="T121" s="29">
        <f t="shared" si="51"/>
        <v>56000</v>
      </c>
      <c r="U121" s="29">
        <f t="shared" si="51"/>
        <v>56000</v>
      </c>
      <c r="V121" s="29">
        <f t="shared" si="51"/>
        <v>56000</v>
      </c>
      <c r="W121" s="29">
        <f t="shared" si="51"/>
        <v>56000</v>
      </c>
      <c r="X121" s="29">
        <f t="shared" si="51"/>
        <v>56000</v>
      </c>
      <c r="Y121" s="29">
        <f t="shared" si="51"/>
        <v>56000</v>
      </c>
      <c r="Z121" s="29">
        <f t="shared" si="51"/>
        <v>56000</v>
      </c>
      <c r="AA121" s="29">
        <f t="shared" si="51"/>
        <v>56000</v>
      </c>
      <c r="AB121" s="29">
        <f t="shared" si="51"/>
        <v>56000</v>
      </c>
    </row>
    <row r="122" spans="3:28" outlineLevel="1">
      <c r="D122" s="51" t="s">
        <v>87</v>
      </c>
      <c r="E122" s="30">
        <f>SUM(E119:E121)</f>
        <v>24000</v>
      </c>
      <c r="F122" s="30">
        <f t="shared" ref="F122" si="52">SUM(F119:F121)</f>
        <v>34000</v>
      </c>
      <c r="G122" s="30">
        <f t="shared" ref="G122" si="53">SUM(G119:G121)</f>
        <v>40000</v>
      </c>
      <c r="H122" s="30">
        <f t="shared" ref="H122" si="54">SUM(H119:H121)</f>
        <v>46000</v>
      </c>
      <c r="I122" s="30">
        <f t="shared" ref="I122" si="55">SUM(I119:I121)</f>
        <v>46000</v>
      </c>
      <c r="J122" s="30">
        <f t="shared" ref="J122" si="56">SUM(J119:J121)</f>
        <v>46000</v>
      </c>
      <c r="K122" s="30">
        <f t="shared" ref="K122" si="57">SUM(K119:K121)</f>
        <v>46000</v>
      </c>
      <c r="L122" s="30">
        <f t="shared" ref="L122" si="58">SUM(L119:L121)</f>
        <v>46000</v>
      </c>
      <c r="M122" s="30">
        <f t="shared" ref="M122" si="59">SUM(M119:M121)</f>
        <v>46000</v>
      </c>
      <c r="N122" s="30">
        <f t="shared" ref="N122" si="60">SUM(N119:N121)</f>
        <v>46000</v>
      </c>
      <c r="O122" s="30">
        <f t="shared" ref="O122" si="61">SUM(O119:O121)</f>
        <v>46000</v>
      </c>
      <c r="P122" s="30">
        <f t="shared" ref="P122" si="62">SUM(P119:P121)</f>
        <v>46000</v>
      </c>
      <c r="Q122" s="30">
        <f t="shared" ref="Q122" si="63">SUM(Q119:Q121)</f>
        <v>93000</v>
      </c>
      <c r="R122" s="30">
        <f t="shared" ref="R122" si="64">SUM(R119:R121)</f>
        <v>93000</v>
      </c>
      <c r="S122" s="30">
        <f t="shared" ref="S122" si="65">SUM(S119:S121)</f>
        <v>93000</v>
      </c>
      <c r="T122" s="30">
        <f t="shared" ref="T122" si="66">SUM(T119:T121)</f>
        <v>93000</v>
      </c>
      <c r="U122" s="30">
        <f t="shared" ref="U122" si="67">SUM(U119:U121)</f>
        <v>93000</v>
      </c>
      <c r="V122" s="30">
        <f t="shared" ref="V122" si="68">SUM(V119:V121)</f>
        <v>93000</v>
      </c>
      <c r="W122" s="30">
        <f t="shared" ref="W122" si="69">SUM(W119:W121)</f>
        <v>93000</v>
      </c>
      <c r="X122" s="30">
        <f t="shared" ref="X122" si="70">SUM(X119:X121)</f>
        <v>93000</v>
      </c>
      <c r="Y122" s="30">
        <f t="shared" ref="Y122" si="71">SUM(Y119:Y121)</f>
        <v>93000</v>
      </c>
      <c r="Z122" s="30">
        <f t="shared" ref="Z122" si="72">SUM(Z119:Z121)</f>
        <v>93000</v>
      </c>
      <c r="AA122" s="30">
        <f t="shared" ref="AA122" si="73">SUM(AA119:AA121)</f>
        <v>93000</v>
      </c>
      <c r="AB122" s="30">
        <f t="shared" ref="AB122" si="74">SUM(AB119:AB121)</f>
        <v>93000</v>
      </c>
    </row>
    <row r="123" spans="3:28" outlineLevel="1"/>
    <row r="124" spans="3:28" ht="15" outlineLevel="1" thickBot="1"/>
    <row r="125" spans="3:28" outlineLevel="1">
      <c r="C125" s="136" t="s">
        <v>76</v>
      </c>
      <c r="D125" t="s">
        <v>97</v>
      </c>
      <c r="E125" s="29">
        <v>1000</v>
      </c>
      <c r="F125" s="29">
        <v>1000</v>
      </c>
      <c r="G125" s="29">
        <v>1000</v>
      </c>
      <c r="H125" s="29">
        <v>1000</v>
      </c>
      <c r="I125" s="29">
        <v>1000</v>
      </c>
      <c r="J125" s="29">
        <v>1000</v>
      </c>
      <c r="K125" s="29">
        <v>1000</v>
      </c>
      <c r="L125" s="29">
        <v>1000</v>
      </c>
      <c r="M125" s="29">
        <v>1000</v>
      </c>
      <c r="N125" s="29">
        <v>1000</v>
      </c>
      <c r="O125" s="29">
        <v>1000</v>
      </c>
      <c r="P125" s="29">
        <v>1000</v>
      </c>
      <c r="Q125" s="29">
        <v>1000</v>
      </c>
      <c r="R125" s="29">
        <v>1000</v>
      </c>
      <c r="S125" s="29">
        <v>1000</v>
      </c>
      <c r="T125" s="29">
        <v>1000</v>
      </c>
      <c r="U125" s="29">
        <v>1000</v>
      </c>
      <c r="V125" s="29">
        <v>1000</v>
      </c>
      <c r="W125" s="29">
        <v>1000</v>
      </c>
      <c r="X125" s="29">
        <v>1000</v>
      </c>
      <c r="Y125" s="29">
        <v>1000</v>
      </c>
      <c r="Z125" s="29">
        <v>1000</v>
      </c>
      <c r="AA125" s="29">
        <v>1000</v>
      </c>
      <c r="AB125" s="29">
        <v>1000</v>
      </c>
    </row>
    <row r="126" spans="3:28" outlineLevel="1">
      <c r="D126" t="s">
        <v>192</v>
      </c>
      <c r="E126" s="224">
        <f>E64*1%</f>
        <v>667.5</v>
      </c>
      <c r="F126" s="224">
        <f t="shared" ref="F126:AB126" si="75">F64*1%</f>
        <v>1147.5</v>
      </c>
      <c r="G126" s="224">
        <f t="shared" si="75"/>
        <v>1147.5</v>
      </c>
      <c r="H126" s="224">
        <f t="shared" si="75"/>
        <v>1390</v>
      </c>
      <c r="I126" s="224">
        <f t="shared" si="75"/>
        <v>1390</v>
      </c>
      <c r="J126" s="224">
        <f t="shared" si="75"/>
        <v>1390</v>
      </c>
      <c r="K126" s="224">
        <f t="shared" si="75"/>
        <v>2338.75</v>
      </c>
      <c r="L126" s="224">
        <f t="shared" si="75"/>
        <v>2338.75</v>
      </c>
      <c r="M126" s="224">
        <f t="shared" si="75"/>
        <v>2338.75</v>
      </c>
      <c r="N126" s="224">
        <f t="shared" si="75"/>
        <v>2581.25</v>
      </c>
      <c r="O126" s="224">
        <f t="shared" si="75"/>
        <v>2637.5</v>
      </c>
      <c r="P126" s="224">
        <f t="shared" si="75"/>
        <v>2637.5</v>
      </c>
      <c r="Q126" s="224">
        <f t="shared" si="75"/>
        <v>3762.1875</v>
      </c>
      <c r="R126" s="224">
        <f t="shared" si="75"/>
        <v>3824.0625</v>
      </c>
      <c r="S126" s="224">
        <f t="shared" si="75"/>
        <v>3824.0625</v>
      </c>
      <c r="T126" s="224">
        <f t="shared" si="75"/>
        <v>4328.666666666667</v>
      </c>
      <c r="U126" s="224">
        <f t="shared" si="75"/>
        <v>4328.666666666667</v>
      </c>
      <c r="V126" s="224">
        <f t="shared" si="75"/>
        <v>4328.666666666667</v>
      </c>
      <c r="W126" s="224">
        <f t="shared" si="75"/>
        <v>4878.2708333333339</v>
      </c>
      <c r="X126" s="224">
        <f t="shared" si="75"/>
        <v>4878.2708333333339</v>
      </c>
      <c r="Y126" s="224">
        <f t="shared" si="75"/>
        <v>4878.2708333333339</v>
      </c>
      <c r="Z126" s="224">
        <f t="shared" si="75"/>
        <v>5444.75</v>
      </c>
      <c r="AA126" s="224">
        <f t="shared" si="75"/>
        <v>5489.75</v>
      </c>
      <c r="AB126" s="224">
        <f t="shared" si="75"/>
        <v>5489.75</v>
      </c>
    </row>
    <row r="127" spans="3:28" outlineLevel="1">
      <c r="D127" s="51" t="s">
        <v>89</v>
      </c>
      <c r="E127" s="30">
        <f>SUM(E125:E126)</f>
        <v>1667.5</v>
      </c>
      <c r="F127" s="30">
        <f t="shared" ref="F127" si="76">SUM(F125:F126)</f>
        <v>2147.5</v>
      </c>
      <c r="G127" s="30">
        <f t="shared" ref="G127" si="77">SUM(G125:G126)</f>
        <v>2147.5</v>
      </c>
      <c r="H127" s="30">
        <f t="shared" ref="H127" si="78">SUM(H125:H126)</f>
        <v>2390</v>
      </c>
      <c r="I127" s="30">
        <f t="shared" ref="I127" si="79">SUM(I125:I126)</f>
        <v>2390</v>
      </c>
      <c r="J127" s="30">
        <f t="shared" ref="J127" si="80">SUM(J125:J126)</f>
        <v>2390</v>
      </c>
      <c r="K127" s="30">
        <f t="shared" ref="K127" si="81">SUM(K125:K126)</f>
        <v>3338.75</v>
      </c>
      <c r="L127" s="30">
        <f t="shared" ref="L127" si="82">SUM(L125:L126)</f>
        <v>3338.75</v>
      </c>
      <c r="M127" s="30">
        <f t="shared" ref="M127" si="83">SUM(M125:M126)</f>
        <v>3338.75</v>
      </c>
      <c r="N127" s="30">
        <f t="shared" ref="N127" si="84">SUM(N125:N126)</f>
        <v>3581.25</v>
      </c>
      <c r="O127" s="30">
        <f t="shared" ref="O127" si="85">SUM(O125:O126)</f>
        <v>3637.5</v>
      </c>
      <c r="P127" s="30">
        <f t="shared" ref="P127" si="86">SUM(P125:P126)</f>
        <v>3637.5</v>
      </c>
      <c r="Q127" s="30">
        <f t="shared" ref="Q127" si="87">SUM(Q125:Q126)</f>
        <v>4762.1875</v>
      </c>
      <c r="R127" s="30">
        <f t="shared" ref="R127" si="88">SUM(R125:R126)</f>
        <v>4824.0625</v>
      </c>
      <c r="S127" s="30">
        <f t="shared" ref="S127" si="89">SUM(S125:S126)</f>
        <v>4824.0625</v>
      </c>
      <c r="T127" s="30">
        <f t="shared" ref="T127" si="90">SUM(T125:T126)</f>
        <v>5328.666666666667</v>
      </c>
      <c r="U127" s="30">
        <f t="shared" ref="U127" si="91">SUM(U125:U126)</f>
        <v>5328.666666666667</v>
      </c>
      <c r="V127" s="30">
        <f t="shared" ref="V127" si="92">SUM(V125:V126)</f>
        <v>5328.666666666667</v>
      </c>
      <c r="W127" s="30">
        <f t="shared" ref="W127" si="93">SUM(W125:W126)</f>
        <v>5878.2708333333339</v>
      </c>
      <c r="X127" s="30">
        <f t="shared" ref="X127" si="94">SUM(X125:X126)</f>
        <v>5878.2708333333339</v>
      </c>
      <c r="Y127" s="30">
        <f t="shared" ref="Y127" si="95">SUM(Y125:Y126)</f>
        <v>5878.2708333333339</v>
      </c>
      <c r="Z127" s="30">
        <f t="shared" ref="Z127" si="96">SUM(Z125:Z126)</f>
        <v>6444.75</v>
      </c>
      <c r="AA127" s="30">
        <f t="shared" ref="AA127" si="97">SUM(AA125:AA126)</f>
        <v>6489.75</v>
      </c>
      <c r="AB127" s="30">
        <f t="shared" ref="AB127" si="98">SUM(AB125:AB126)</f>
        <v>6489.75</v>
      </c>
    </row>
    <row r="128" spans="3:28" outlineLevel="1"/>
    <row r="129" spans="2:28" outlineLevel="1"/>
    <row r="130" spans="2:28" outlineLevel="1"/>
    <row r="131" spans="2:28" ht="18" outlineLevel="1">
      <c r="D131" s="36" t="s">
        <v>96</v>
      </c>
      <c r="E131" s="34">
        <f t="shared" ref="E131:AB131" si="99">E127+E122</f>
        <v>25667.5</v>
      </c>
      <c r="F131" s="34">
        <f t="shared" si="99"/>
        <v>36147.5</v>
      </c>
      <c r="G131" s="34">
        <f t="shared" si="99"/>
        <v>42147.5</v>
      </c>
      <c r="H131" s="34">
        <f t="shared" si="99"/>
        <v>48390</v>
      </c>
      <c r="I131" s="34">
        <f t="shared" si="99"/>
        <v>48390</v>
      </c>
      <c r="J131" s="34">
        <f t="shared" si="99"/>
        <v>48390</v>
      </c>
      <c r="K131" s="34">
        <f t="shared" si="99"/>
        <v>49338.75</v>
      </c>
      <c r="L131" s="34">
        <f t="shared" si="99"/>
        <v>49338.75</v>
      </c>
      <c r="M131" s="34">
        <f t="shared" si="99"/>
        <v>49338.75</v>
      </c>
      <c r="N131" s="34">
        <f t="shared" si="99"/>
        <v>49581.25</v>
      </c>
      <c r="O131" s="34">
        <f t="shared" si="99"/>
        <v>49637.5</v>
      </c>
      <c r="P131" s="34">
        <f t="shared" si="99"/>
        <v>49637.5</v>
      </c>
      <c r="Q131" s="35">
        <f t="shared" si="99"/>
        <v>97762.1875</v>
      </c>
      <c r="R131" s="35">
        <f t="shared" si="99"/>
        <v>97824.0625</v>
      </c>
      <c r="S131" s="35">
        <f t="shared" si="99"/>
        <v>97824.0625</v>
      </c>
      <c r="T131" s="35">
        <f t="shared" si="99"/>
        <v>98328.666666666672</v>
      </c>
      <c r="U131" s="35">
        <f t="shared" si="99"/>
        <v>98328.666666666672</v>
      </c>
      <c r="V131" s="35">
        <f t="shared" si="99"/>
        <v>98328.666666666672</v>
      </c>
      <c r="W131" s="35">
        <f t="shared" si="99"/>
        <v>98878.270833333328</v>
      </c>
      <c r="X131" s="35">
        <f t="shared" si="99"/>
        <v>98878.270833333328</v>
      </c>
      <c r="Y131" s="35">
        <f t="shared" si="99"/>
        <v>98878.270833333328</v>
      </c>
      <c r="Z131" s="35">
        <f t="shared" si="99"/>
        <v>99444.75</v>
      </c>
      <c r="AA131" s="35">
        <f t="shared" si="99"/>
        <v>99489.75</v>
      </c>
      <c r="AB131" s="35">
        <f t="shared" si="99"/>
        <v>99489.75</v>
      </c>
    </row>
    <row r="132" spans="2:28" ht="15" outlineLevel="1" thickBot="1"/>
    <row r="133" spans="2:28" ht="15" outlineLevel="1" thickBot="1">
      <c r="B133" s="201" t="s">
        <v>194</v>
      </c>
      <c r="E133" s="41" t="s">
        <v>22</v>
      </c>
      <c r="F133" s="41" t="s">
        <v>23</v>
      </c>
      <c r="G133" s="41" t="s">
        <v>24</v>
      </c>
      <c r="H133" s="41" t="s">
        <v>25</v>
      </c>
      <c r="I133" s="41" t="s">
        <v>26</v>
      </c>
      <c r="J133" s="41" t="s">
        <v>27</v>
      </c>
      <c r="K133" s="41" t="s">
        <v>28</v>
      </c>
      <c r="L133" s="41" t="s">
        <v>29</v>
      </c>
      <c r="M133" s="41" t="s">
        <v>30</v>
      </c>
      <c r="N133" s="41" t="s">
        <v>31</v>
      </c>
      <c r="O133" s="41" t="s">
        <v>32</v>
      </c>
      <c r="P133" s="41" t="s">
        <v>33</v>
      </c>
      <c r="Q133" s="42" t="s">
        <v>34</v>
      </c>
      <c r="R133" s="42" t="s">
        <v>35</v>
      </c>
      <c r="S133" s="42" t="s">
        <v>36</v>
      </c>
      <c r="T133" s="42" t="s">
        <v>37</v>
      </c>
      <c r="U133" s="42" t="s">
        <v>38</v>
      </c>
      <c r="V133" s="42" t="s">
        <v>39</v>
      </c>
      <c r="W133" s="42" t="s">
        <v>40</v>
      </c>
      <c r="X133" s="42" t="s">
        <v>41</v>
      </c>
      <c r="Y133" s="42" t="s">
        <v>42</v>
      </c>
      <c r="Z133" s="42" t="s">
        <v>43</v>
      </c>
      <c r="AA133" s="42" t="s">
        <v>44</v>
      </c>
      <c r="AB133" s="43" t="s">
        <v>45</v>
      </c>
    </row>
    <row r="134" spans="2:28" outlineLevel="1">
      <c r="C134" s="136" t="s">
        <v>75</v>
      </c>
      <c r="D134" s="28" t="s">
        <v>84</v>
      </c>
    </row>
    <row r="135" spans="2:28" outlineLevel="1">
      <c r="D135" s="50" t="s">
        <v>193</v>
      </c>
      <c r="E135" s="14">
        <v>1</v>
      </c>
      <c r="F135" s="14">
        <v>1</v>
      </c>
      <c r="G135" s="14">
        <v>1</v>
      </c>
      <c r="H135" s="14">
        <v>1</v>
      </c>
      <c r="I135" s="14">
        <v>1</v>
      </c>
      <c r="J135" s="14">
        <v>1</v>
      </c>
      <c r="K135" s="14">
        <v>1</v>
      </c>
      <c r="L135" s="14">
        <v>1</v>
      </c>
      <c r="M135" s="14">
        <v>1</v>
      </c>
      <c r="N135" s="14">
        <v>1</v>
      </c>
      <c r="O135" s="14">
        <v>1</v>
      </c>
      <c r="P135" s="14">
        <v>1</v>
      </c>
      <c r="Q135" s="14">
        <v>1</v>
      </c>
      <c r="R135" s="14">
        <v>1</v>
      </c>
      <c r="S135" s="14">
        <v>1</v>
      </c>
      <c r="T135" s="14">
        <v>1</v>
      </c>
      <c r="U135" s="14">
        <v>1</v>
      </c>
      <c r="V135" s="14">
        <v>1</v>
      </c>
      <c r="W135" s="14">
        <v>1</v>
      </c>
      <c r="X135" s="14">
        <v>1</v>
      </c>
      <c r="Y135" s="14">
        <v>1</v>
      </c>
      <c r="Z135" s="14">
        <v>1</v>
      </c>
      <c r="AA135" s="14">
        <v>1</v>
      </c>
      <c r="AB135" s="14">
        <v>1</v>
      </c>
    </row>
    <row r="136" spans="2:28" outlineLevel="1">
      <c r="D136" s="52" t="s">
        <v>98</v>
      </c>
      <c r="E136" s="29">
        <v>2</v>
      </c>
      <c r="F136" s="29">
        <v>2</v>
      </c>
      <c r="G136" s="29">
        <v>2</v>
      </c>
      <c r="H136" s="29">
        <v>2</v>
      </c>
      <c r="I136" s="29">
        <v>2</v>
      </c>
      <c r="J136" s="29">
        <v>2</v>
      </c>
      <c r="K136" s="29">
        <v>2</v>
      </c>
      <c r="L136" s="29">
        <v>2</v>
      </c>
      <c r="M136" s="29">
        <v>2</v>
      </c>
      <c r="N136" s="29">
        <v>3</v>
      </c>
      <c r="O136" s="29">
        <v>3</v>
      </c>
      <c r="P136" s="29">
        <v>3</v>
      </c>
      <c r="Q136" s="14">
        <v>4</v>
      </c>
      <c r="R136" s="14">
        <v>4</v>
      </c>
      <c r="S136" s="14">
        <v>4</v>
      </c>
      <c r="T136" s="14">
        <v>4</v>
      </c>
      <c r="U136" s="14">
        <v>4</v>
      </c>
      <c r="V136" s="14">
        <v>4</v>
      </c>
      <c r="W136" s="14">
        <v>4</v>
      </c>
      <c r="X136" s="14">
        <v>4</v>
      </c>
      <c r="Y136" s="14">
        <v>4</v>
      </c>
      <c r="Z136" s="14">
        <v>4</v>
      </c>
      <c r="AA136" s="14">
        <v>4</v>
      </c>
      <c r="AB136" s="14">
        <v>4</v>
      </c>
    </row>
    <row r="137" spans="2:28" outlineLevel="1">
      <c r="D137" s="52" t="s">
        <v>99</v>
      </c>
      <c r="E137" s="29">
        <v>2</v>
      </c>
      <c r="F137" s="29">
        <v>2</v>
      </c>
      <c r="G137" s="29">
        <v>2</v>
      </c>
      <c r="H137" s="29">
        <v>2</v>
      </c>
      <c r="I137" s="29">
        <v>2</v>
      </c>
      <c r="J137" s="29">
        <v>2</v>
      </c>
      <c r="K137" s="29">
        <v>2</v>
      </c>
      <c r="L137" s="29">
        <v>2</v>
      </c>
      <c r="M137" s="29">
        <v>2</v>
      </c>
      <c r="N137" s="29">
        <v>2</v>
      </c>
      <c r="O137" s="29">
        <v>2</v>
      </c>
      <c r="P137" s="29">
        <v>2</v>
      </c>
      <c r="Q137" s="14">
        <v>2</v>
      </c>
      <c r="R137" s="14">
        <v>2</v>
      </c>
      <c r="S137" s="14">
        <v>2</v>
      </c>
      <c r="T137" s="14">
        <v>2</v>
      </c>
      <c r="U137" s="14">
        <v>2</v>
      </c>
      <c r="V137" s="14">
        <v>2</v>
      </c>
      <c r="W137" s="14">
        <v>2</v>
      </c>
      <c r="X137" s="14">
        <v>2</v>
      </c>
      <c r="Y137" s="14">
        <v>2</v>
      </c>
      <c r="Z137" s="14">
        <v>2</v>
      </c>
      <c r="AA137" s="14">
        <v>2</v>
      </c>
      <c r="AB137" s="14">
        <v>2</v>
      </c>
    </row>
    <row r="138" spans="2:28" outlineLevel="1">
      <c r="D138" s="50"/>
      <c r="E138" s="29"/>
      <c r="F138" s="29"/>
      <c r="G138" s="29"/>
      <c r="H138" s="29"/>
      <c r="I138" s="29"/>
      <c r="J138" s="29"/>
    </row>
    <row r="139" spans="2:28" outlineLevel="1">
      <c r="D139" s="51" t="s">
        <v>77</v>
      </c>
    </row>
    <row r="140" spans="2:28" outlineLevel="1">
      <c r="D140" s="50" t="s">
        <v>100</v>
      </c>
      <c r="E140" s="29">
        <v>14000</v>
      </c>
      <c r="F140" s="29">
        <v>14000</v>
      </c>
      <c r="G140" s="29">
        <v>14000</v>
      </c>
      <c r="H140" s="29">
        <v>14000</v>
      </c>
      <c r="I140" s="29">
        <v>14000</v>
      </c>
      <c r="J140" s="29">
        <v>14000</v>
      </c>
      <c r="K140" s="29">
        <v>14000</v>
      </c>
      <c r="L140" s="29">
        <v>14000</v>
      </c>
      <c r="M140" s="29">
        <v>14000</v>
      </c>
      <c r="N140" s="29">
        <v>14000</v>
      </c>
      <c r="O140" s="29">
        <v>14000</v>
      </c>
      <c r="P140" s="29">
        <v>14000</v>
      </c>
      <c r="Q140" s="14">
        <v>17000</v>
      </c>
      <c r="R140" s="14">
        <v>17000</v>
      </c>
      <c r="S140" s="14">
        <v>17000</v>
      </c>
      <c r="T140" s="14">
        <v>17000</v>
      </c>
      <c r="U140" s="14">
        <v>17000</v>
      </c>
      <c r="V140" s="14">
        <v>17000</v>
      </c>
      <c r="W140" s="14">
        <v>17000</v>
      </c>
      <c r="X140" s="14">
        <v>17000</v>
      </c>
      <c r="Y140" s="14">
        <v>17000</v>
      </c>
      <c r="Z140" s="14">
        <v>17000</v>
      </c>
      <c r="AA140" s="14">
        <v>17000</v>
      </c>
      <c r="AB140" s="14">
        <v>17000</v>
      </c>
    </row>
    <row r="141" spans="2:28" outlineLevel="1">
      <c r="D141" s="52" t="s">
        <v>98</v>
      </c>
      <c r="E141" s="29">
        <v>4000</v>
      </c>
      <c r="F141" s="29">
        <v>4000</v>
      </c>
      <c r="G141" s="29">
        <v>4000</v>
      </c>
      <c r="H141" s="29">
        <v>4000</v>
      </c>
      <c r="I141" s="29">
        <v>4000</v>
      </c>
      <c r="J141" s="29">
        <v>4000</v>
      </c>
      <c r="K141" s="29">
        <v>4000</v>
      </c>
      <c r="L141" s="29">
        <v>4000</v>
      </c>
      <c r="M141" s="29">
        <v>4000</v>
      </c>
      <c r="N141" s="29">
        <v>4000</v>
      </c>
      <c r="O141" s="29">
        <v>4000</v>
      </c>
      <c r="P141" s="29">
        <v>4000</v>
      </c>
      <c r="Q141" s="14">
        <v>5000</v>
      </c>
      <c r="R141" s="14">
        <v>5000</v>
      </c>
      <c r="S141" s="14">
        <v>5000</v>
      </c>
      <c r="T141" s="14">
        <v>5000</v>
      </c>
      <c r="U141" s="14">
        <v>5000</v>
      </c>
      <c r="V141" s="14">
        <v>5000</v>
      </c>
      <c r="W141" s="14">
        <v>5000</v>
      </c>
      <c r="X141" s="14">
        <v>5000</v>
      </c>
      <c r="Y141" s="14">
        <v>5000</v>
      </c>
      <c r="Z141" s="14">
        <v>5000</v>
      </c>
      <c r="AA141" s="14">
        <v>5000</v>
      </c>
      <c r="AB141" s="14">
        <v>5000</v>
      </c>
    </row>
    <row r="142" spans="2:28" outlineLevel="1">
      <c r="D142" s="52" t="s">
        <v>99</v>
      </c>
      <c r="E142" s="29">
        <v>6000</v>
      </c>
      <c r="F142" s="29">
        <v>6000</v>
      </c>
      <c r="G142" s="29">
        <v>6000</v>
      </c>
      <c r="H142" s="29">
        <v>6000</v>
      </c>
      <c r="I142" s="29">
        <v>6000</v>
      </c>
      <c r="J142" s="29">
        <v>6000</v>
      </c>
      <c r="K142" s="29">
        <v>6000</v>
      </c>
      <c r="L142" s="29">
        <v>6000</v>
      </c>
      <c r="M142" s="29">
        <v>6000</v>
      </c>
      <c r="N142" s="29">
        <v>6000</v>
      </c>
      <c r="O142" s="29">
        <v>6000</v>
      </c>
      <c r="P142" s="29">
        <v>6000</v>
      </c>
      <c r="Q142" s="14">
        <v>7000</v>
      </c>
      <c r="R142" s="14">
        <v>7000</v>
      </c>
      <c r="S142" s="14">
        <v>7000</v>
      </c>
      <c r="T142" s="14">
        <v>7000</v>
      </c>
      <c r="U142" s="14">
        <v>7000</v>
      </c>
      <c r="V142" s="14">
        <v>7000</v>
      </c>
      <c r="W142" s="14">
        <v>7000</v>
      </c>
      <c r="X142" s="14">
        <v>7000</v>
      </c>
      <c r="Y142" s="14">
        <v>7000</v>
      </c>
      <c r="Z142" s="14">
        <v>7000</v>
      </c>
      <c r="AA142" s="14">
        <v>7000</v>
      </c>
      <c r="AB142" s="14">
        <v>7000</v>
      </c>
    </row>
    <row r="143" spans="2:28" outlineLevel="1"/>
    <row r="144" spans="2:28" outlineLevel="1">
      <c r="D144" s="51" t="s">
        <v>85</v>
      </c>
    </row>
    <row r="145" spans="3:28" outlineLevel="1">
      <c r="D145" s="50" t="s">
        <v>196</v>
      </c>
      <c r="E145" s="29">
        <f>E135*E140</f>
        <v>14000</v>
      </c>
      <c r="F145" s="29">
        <f t="shared" ref="F145:AB145" si="100">F135*F140</f>
        <v>14000</v>
      </c>
      <c r="G145" s="29">
        <f t="shared" si="100"/>
        <v>14000</v>
      </c>
      <c r="H145" s="29">
        <f t="shared" si="100"/>
        <v>14000</v>
      </c>
      <c r="I145" s="29">
        <f t="shared" si="100"/>
        <v>14000</v>
      </c>
      <c r="J145" s="29">
        <f t="shared" si="100"/>
        <v>14000</v>
      </c>
      <c r="K145" s="29">
        <f t="shared" si="100"/>
        <v>14000</v>
      </c>
      <c r="L145" s="29">
        <f t="shared" si="100"/>
        <v>14000</v>
      </c>
      <c r="M145" s="29">
        <f t="shared" si="100"/>
        <v>14000</v>
      </c>
      <c r="N145" s="29">
        <f t="shared" si="100"/>
        <v>14000</v>
      </c>
      <c r="O145" s="29">
        <f t="shared" si="100"/>
        <v>14000</v>
      </c>
      <c r="P145" s="29">
        <f t="shared" si="100"/>
        <v>14000</v>
      </c>
      <c r="Q145" s="29">
        <f t="shared" si="100"/>
        <v>17000</v>
      </c>
      <c r="R145" s="29">
        <f t="shared" si="100"/>
        <v>17000</v>
      </c>
      <c r="S145" s="29">
        <f t="shared" si="100"/>
        <v>17000</v>
      </c>
      <c r="T145" s="29">
        <f t="shared" si="100"/>
        <v>17000</v>
      </c>
      <c r="U145" s="29">
        <f t="shared" si="100"/>
        <v>17000</v>
      </c>
      <c r="V145" s="29">
        <f t="shared" si="100"/>
        <v>17000</v>
      </c>
      <c r="W145" s="29">
        <f t="shared" si="100"/>
        <v>17000</v>
      </c>
      <c r="X145" s="29">
        <f t="shared" si="100"/>
        <v>17000</v>
      </c>
      <c r="Y145" s="29">
        <f t="shared" si="100"/>
        <v>17000</v>
      </c>
      <c r="Z145" s="29">
        <f t="shared" si="100"/>
        <v>17000</v>
      </c>
      <c r="AA145" s="29">
        <f t="shared" si="100"/>
        <v>17000</v>
      </c>
      <c r="AB145" s="29">
        <f t="shared" si="100"/>
        <v>17000</v>
      </c>
    </row>
    <row r="146" spans="3:28" outlineLevel="1">
      <c r="D146" s="52" t="s">
        <v>98</v>
      </c>
      <c r="E146" s="29">
        <f>E136*E141</f>
        <v>8000</v>
      </c>
      <c r="F146" s="29">
        <f t="shared" ref="F146:AB146" si="101">F136*F141</f>
        <v>8000</v>
      </c>
      <c r="G146" s="29">
        <f t="shared" si="101"/>
        <v>8000</v>
      </c>
      <c r="H146" s="29">
        <f t="shared" si="101"/>
        <v>8000</v>
      </c>
      <c r="I146" s="29">
        <f t="shared" si="101"/>
        <v>8000</v>
      </c>
      <c r="J146" s="29">
        <f t="shared" si="101"/>
        <v>8000</v>
      </c>
      <c r="K146" s="29">
        <f t="shared" si="101"/>
        <v>8000</v>
      </c>
      <c r="L146" s="29">
        <f t="shared" si="101"/>
        <v>8000</v>
      </c>
      <c r="M146" s="29">
        <f t="shared" si="101"/>
        <v>8000</v>
      </c>
      <c r="N146" s="29">
        <f t="shared" si="101"/>
        <v>12000</v>
      </c>
      <c r="O146" s="29">
        <f t="shared" si="101"/>
        <v>12000</v>
      </c>
      <c r="P146" s="29">
        <f t="shared" si="101"/>
        <v>12000</v>
      </c>
      <c r="Q146" s="29">
        <f t="shared" si="101"/>
        <v>20000</v>
      </c>
      <c r="R146" s="29">
        <f t="shared" si="101"/>
        <v>20000</v>
      </c>
      <c r="S146" s="29">
        <f t="shared" si="101"/>
        <v>20000</v>
      </c>
      <c r="T146" s="29">
        <f t="shared" si="101"/>
        <v>20000</v>
      </c>
      <c r="U146" s="29">
        <f t="shared" si="101"/>
        <v>20000</v>
      </c>
      <c r="V146" s="29">
        <f t="shared" si="101"/>
        <v>20000</v>
      </c>
      <c r="W146" s="29">
        <f t="shared" si="101"/>
        <v>20000</v>
      </c>
      <c r="X146" s="29">
        <f t="shared" si="101"/>
        <v>20000</v>
      </c>
      <c r="Y146" s="29">
        <f t="shared" si="101"/>
        <v>20000</v>
      </c>
      <c r="Z146" s="29">
        <f t="shared" si="101"/>
        <v>20000</v>
      </c>
      <c r="AA146" s="29">
        <f t="shared" si="101"/>
        <v>20000</v>
      </c>
      <c r="AB146" s="29">
        <f t="shared" si="101"/>
        <v>20000</v>
      </c>
    </row>
    <row r="147" spans="3:28" outlineLevel="1">
      <c r="D147" s="52" t="s">
        <v>99</v>
      </c>
      <c r="E147" s="29">
        <f>E137*E142</f>
        <v>12000</v>
      </c>
      <c r="F147" s="29">
        <f t="shared" ref="F147:AB147" si="102">F137*F142</f>
        <v>12000</v>
      </c>
      <c r="G147" s="29">
        <f t="shared" si="102"/>
        <v>12000</v>
      </c>
      <c r="H147" s="29">
        <f t="shared" si="102"/>
        <v>12000</v>
      </c>
      <c r="I147" s="29">
        <f t="shared" si="102"/>
        <v>12000</v>
      </c>
      <c r="J147" s="29">
        <f t="shared" si="102"/>
        <v>12000</v>
      </c>
      <c r="K147" s="29">
        <f t="shared" si="102"/>
        <v>12000</v>
      </c>
      <c r="L147" s="29">
        <f t="shared" si="102"/>
        <v>12000</v>
      </c>
      <c r="M147" s="29">
        <f t="shared" si="102"/>
        <v>12000</v>
      </c>
      <c r="N147" s="29">
        <f t="shared" si="102"/>
        <v>12000</v>
      </c>
      <c r="O147" s="29">
        <f t="shared" si="102"/>
        <v>12000</v>
      </c>
      <c r="P147" s="29">
        <f t="shared" si="102"/>
        <v>12000</v>
      </c>
      <c r="Q147" s="29">
        <f t="shared" si="102"/>
        <v>14000</v>
      </c>
      <c r="R147" s="29">
        <f t="shared" si="102"/>
        <v>14000</v>
      </c>
      <c r="S147" s="29">
        <f t="shared" si="102"/>
        <v>14000</v>
      </c>
      <c r="T147" s="29">
        <f t="shared" si="102"/>
        <v>14000</v>
      </c>
      <c r="U147" s="29">
        <f t="shared" si="102"/>
        <v>14000</v>
      </c>
      <c r="V147" s="29">
        <f t="shared" si="102"/>
        <v>14000</v>
      </c>
      <c r="W147" s="29">
        <f t="shared" si="102"/>
        <v>14000</v>
      </c>
      <c r="X147" s="29">
        <f t="shared" si="102"/>
        <v>14000</v>
      </c>
      <c r="Y147" s="29">
        <f t="shared" si="102"/>
        <v>14000</v>
      </c>
      <c r="Z147" s="29">
        <f t="shared" si="102"/>
        <v>14000</v>
      </c>
      <c r="AA147" s="29">
        <f t="shared" si="102"/>
        <v>14000</v>
      </c>
      <c r="AB147" s="29">
        <f t="shared" si="102"/>
        <v>14000</v>
      </c>
    </row>
    <row r="148" spans="3:28" outlineLevel="1">
      <c r="D148" s="51" t="s">
        <v>87</v>
      </c>
      <c r="E148" s="30">
        <f>SUM(E145:E147)</f>
        <v>34000</v>
      </c>
      <c r="F148" s="30">
        <f t="shared" ref="F148" si="103">SUM(F145:F147)</f>
        <v>34000</v>
      </c>
      <c r="G148" s="30">
        <f t="shared" ref="G148" si="104">SUM(G145:G147)</f>
        <v>34000</v>
      </c>
      <c r="H148" s="30">
        <f t="shared" ref="H148" si="105">SUM(H145:H147)</f>
        <v>34000</v>
      </c>
      <c r="I148" s="30">
        <f t="shared" ref="I148" si="106">SUM(I145:I147)</f>
        <v>34000</v>
      </c>
      <c r="J148" s="30">
        <f t="shared" ref="J148" si="107">SUM(J145:J147)</f>
        <v>34000</v>
      </c>
      <c r="K148" s="30">
        <f t="shared" ref="K148" si="108">SUM(K145:K147)</f>
        <v>34000</v>
      </c>
      <c r="L148" s="30">
        <f t="shared" ref="L148" si="109">SUM(L145:L147)</f>
        <v>34000</v>
      </c>
      <c r="M148" s="30">
        <f t="shared" ref="M148" si="110">SUM(M145:M147)</f>
        <v>34000</v>
      </c>
      <c r="N148" s="30">
        <f t="shared" ref="N148" si="111">SUM(N145:N147)</f>
        <v>38000</v>
      </c>
      <c r="O148" s="30">
        <f t="shared" ref="O148" si="112">SUM(O145:O147)</f>
        <v>38000</v>
      </c>
      <c r="P148" s="30">
        <f t="shared" ref="P148" si="113">SUM(P145:P147)</f>
        <v>38000</v>
      </c>
      <c r="Q148" s="30">
        <f t="shared" ref="Q148" si="114">SUM(Q145:Q147)</f>
        <v>51000</v>
      </c>
      <c r="R148" s="30">
        <f t="shared" ref="R148" si="115">SUM(R145:R147)</f>
        <v>51000</v>
      </c>
      <c r="S148" s="30">
        <f t="shared" ref="S148" si="116">SUM(S145:S147)</f>
        <v>51000</v>
      </c>
      <c r="T148" s="30">
        <f t="shared" ref="T148" si="117">SUM(T145:T147)</f>
        <v>51000</v>
      </c>
      <c r="U148" s="30">
        <f t="shared" ref="U148" si="118">SUM(U145:U147)</f>
        <v>51000</v>
      </c>
      <c r="V148" s="30">
        <f t="shared" ref="V148" si="119">SUM(V145:V147)</f>
        <v>51000</v>
      </c>
      <c r="W148" s="30">
        <f t="shared" ref="W148" si="120">SUM(W145:W147)</f>
        <v>51000</v>
      </c>
      <c r="X148" s="30">
        <f t="shared" ref="X148" si="121">SUM(X145:X147)</f>
        <v>51000</v>
      </c>
      <c r="Y148" s="30">
        <f t="shared" ref="Y148" si="122">SUM(Y145:Y147)</f>
        <v>51000</v>
      </c>
      <c r="Z148" s="30">
        <f t="shared" ref="Z148" si="123">SUM(Z145:Z147)</f>
        <v>51000</v>
      </c>
      <c r="AA148" s="30">
        <f t="shared" ref="AA148" si="124">SUM(AA145:AA147)</f>
        <v>51000</v>
      </c>
      <c r="AB148" s="30">
        <f t="shared" ref="AB148" si="125">SUM(AB145:AB147)</f>
        <v>51000</v>
      </c>
    </row>
    <row r="149" spans="3:28" outlineLevel="1"/>
    <row r="150" spans="3:28" ht="15" outlineLevel="1" thickBot="1"/>
    <row r="151" spans="3:28" outlineLevel="1">
      <c r="C151" s="136" t="s">
        <v>76</v>
      </c>
      <c r="D151" t="s">
        <v>102</v>
      </c>
      <c r="E151" s="29">
        <v>500</v>
      </c>
      <c r="F151" s="29">
        <v>500</v>
      </c>
      <c r="G151" s="29">
        <v>500</v>
      </c>
      <c r="H151" s="29">
        <v>500</v>
      </c>
      <c r="I151" s="29">
        <v>500</v>
      </c>
      <c r="J151" s="29">
        <v>500</v>
      </c>
      <c r="K151" s="29">
        <v>500</v>
      </c>
      <c r="L151" s="29">
        <v>500</v>
      </c>
      <c r="M151" s="29">
        <v>500</v>
      </c>
      <c r="N151" s="29">
        <v>500</v>
      </c>
      <c r="O151" s="29">
        <v>500</v>
      </c>
      <c r="P151" s="29">
        <v>500</v>
      </c>
      <c r="Q151" s="29">
        <v>750</v>
      </c>
      <c r="R151" s="29">
        <v>750</v>
      </c>
      <c r="S151" s="29">
        <v>750</v>
      </c>
      <c r="T151" s="29">
        <v>750</v>
      </c>
      <c r="U151" s="29">
        <v>750</v>
      </c>
      <c r="V151" s="29">
        <v>750</v>
      </c>
      <c r="W151" s="29">
        <v>750</v>
      </c>
      <c r="X151" s="29">
        <v>750</v>
      </c>
      <c r="Y151" s="29">
        <v>750</v>
      </c>
      <c r="Z151" s="29">
        <v>750</v>
      </c>
      <c r="AA151" s="29">
        <v>750</v>
      </c>
      <c r="AB151" s="29">
        <v>750</v>
      </c>
    </row>
    <row r="152" spans="3:28" outlineLevel="1"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</row>
    <row r="153" spans="3:28" outlineLevel="1">
      <c r="D153" s="51" t="s">
        <v>89</v>
      </c>
      <c r="E153" s="30">
        <f>SUM(E151:E152)</f>
        <v>500</v>
      </c>
      <c r="F153" s="30">
        <f t="shared" ref="F153" si="126">SUM(F151:F152)</f>
        <v>500</v>
      </c>
      <c r="G153" s="30">
        <f t="shared" ref="G153" si="127">SUM(G151:G152)</f>
        <v>500</v>
      </c>
      <c r="H153" s="30">
        <f t="shared" ref="H153" si="128">SUM(H151:H152)</f>
        <v>500</v>
      </c>
      <c r="I153" s="30">
        <f t="shared" ref="I153" si="129">SUM(I151:I152)</f>
        <v>500</v>
      </c>
      <c r="J153" s="30">
        <f t="shared" ref="J153" si="130">SUM(J151:J152)</f>
        <v>500</v>
      </c>
      <c r="K153" s="30">
        <f t="shared" ref="K153" si="131">SUM(K151:K152)</f>
        <v>500</v>
      </c>
      <c r="L153" s="30">
        <f t="shared" ref="L153" si="132">SUM(L151:L152)</f>
        <v>500</v>
      </c>
      <c r="M153" s="30">
        <f t="shared" ref="M153" si="133">SUM(M151:M152)</f>
        <v>500</v>
      </c>
      <c r="N153" s="30">
        <f t="shared" ref="N153" si="134">SUM(N151:N152)</f>
        <v>500</v>
      </c>
      <c r="O153" s="30">
        <f t="shared" ref="O153" si="135">SUM(O151:O152)</f>
        <v>500</v>
      </c>
      <c r="P153" s="30">
        <f t="shared" ref="P153" si="136">SUM(P151:P152)</f>
        <v>500</v>
      </c>
      <c r="Q153" s="30">
        <f t="shared" ref="Q153" si="137">SUM(Q151:Q152)</f>
        <v>750</v>
      </c>
      <c r="R153" s="30">
        <f t="shared" ref="R153" si="138">SUM(R151:R152)</f>
        <v>750</v>
      </c>
      <c r="S153" s="30">
        <f t="shared" ref="S153" si="139">SUM(S151:S152)</f>
        <v>750</v>
      </c>
      <c r="T153" s="30">
        <f t="shared" ref="T153" si="140">SUM(T151:T152)</f>
        <v>750</v>
      </c>
      <c r="U153" s="30">
        <f t="shared" ref="U153" si="141">SUM(U151:U152)</f>
        <v>750</v>
      </c>
      <c r="V153" s="30">
        <f t="shared" ref="V153" si="142">SUM(V151:V152)</f>
        <v>750</v>
      </c>
      <c r="W153" s="30">
        <f t="shared" ref="W153" si="143">SUM(W151:W152)</f>
        <v>750</v>
      </c>
      <c r="X153" s="30">
        <f t="shared" ref="X153" si="144">SUM(X151:X152)</f>
        <v>750</v>
      </c>
      <c r="Y153" s="30">
        <f t="shared" ref="Y153" si="145">SUM(Y151:Y152)</f>
        <v>750</v>
      </c>
      <c r="Z153" s="30">
        <f t="shared" ref="Z153" si="146">SUM(Z151:Z152)</f>
        <v>750</v>
      </c>
      <c r="AA153" s="30">
        <f t="shared" ref="AA153" si="147">SUM(AA151:AA152)</f>
        <v>750</v>
      </c>
      <c r="AB153" s="30">
        <f t="shared" ref="AB153" si="148">SUM(AB151:AB152)</f>
        <v>750</v>
      </c>
    </row>
    <row r="154" spans="3:28" outlineLevel="1"/>
    <row r="155" spans="3:28" outlineLevel="1"/>
    <row r="156" spans="3:28" outlineLevel="1"/>
    <row r="157" spans="3:28" ht="18" outlineLevel="1">
      <c r="D157" s="36" t="s">
        <v>101</v>
      </c>
      <c r="E157" s="34">
        <f t="shared" ref="E157:AB157" si="149">E153+E148</f>
        <v>34500</v>
      </c>
      <c r="F157" s="34">
        <f t="shared" si="149"/>
        <v>34500</v>
      </c>
      <c r="G157" s="34">
        <f t="shared" si="149"/>
        <v>34500</v>
      </c>
      <c r="H157" s="34">
        <f t="shared" si="149"/>
        <v>34500</v>
      </c>
      <c r="I157" s="34">
        <f t="shared" si="149"/>
        <v>34500</v>
      </c>
      <c r="J157" s="34">
        <f t="shared" si="149"/>
        <v>34500</v>
      </c>
      <c r="K157" s="34">
        <f t="shared" si="149"/>
        <v>34500</v>
      </c>
      <c r="L157" s="34">
        <f t="shared" si="149"/>
        <v>34500</v>
      </c>
      <c r="M157" s="34">
        <f t="shared" si="149"/>
        <v>34500</v>
      </c>
      <c r="N157" s="34">
        <f t="shared" si="149"/>
        <v>38500</v>
      </c>
      <c r="O157" s="34">
        <f t="shared" si="149"/>
        <v>38500</v>
      </c>
      <c r="P157" s="34">
        <f t="shared" si="149"/>
        <v>38500</v>
      </c>
      <c r="Q157" s="35">
        <f t="shared" si="149"/>
        <v>51750</v>
      </c>
      <c r="R157" s="35">
        <f t="shared" si="149"/>
        <v>51750</v>
      </c>
      <c r="S157" s="35">
        <f t="shared" si="149"/>
        <v>51750</v>
      </c>
      <c r="T157" s="35">
        <f t="shared" si="149"/>
        <v>51750</v>
      </c>
      <c r="U157" s="35">
        <f t="shared" si="149"/>
        <v>51750</v>
      </c>
      <c r="V157" s="35">
        <f t="shared" si="149"/>
        <v>51750</v>
      </c>
      <c r="W157" s="35">
        <f t="shared" si="149"/>
        <v>51750</v>
      </c>
      <c r="X157" s="35">
        <f t="shared" si="149"/>
        <v>51750</v>
      </c>
      <c r="Y157" s="35">
        <f t="shared" si="149"/>
        <v>51750</v>
      </c>
      <c r="Z157" s="35">
        <f t="shared" si="149"/>
        <v>51750</v>
      </c>
      <c r="AA157" s="35">
        <f t="shared" si="149"/>
        <v>51750</v>
      </c>
      <c r="AB157" s="35">
        <f t="shared" si="149"/>
        <v>51750</v>
      </c>
    </row>
    <row r="158" spans="3:28" outlineLevel="1">
      <c r="E158"/>
    </row>
    <row r="159" spans="3:28" outlineLevel="1">
      <c r="E159"/>
    </row>
    <row r="160" spans="3:28" ht="15" outlineLevel="1" thickBot="1">
      <c r="E160"/>
    </row>
    <row r="161" spans="2:28" ht="15" outlineLevel="1" thickBot="1">
      <c r="B161" s="201" t="s">
        <v>70</v>
      </c>
      <c r="E161" s="41" t="s">
        <v>22</v>
      </c>
      <c r="F161" s="41" t="s">
        <v>23</v>
      </c>
      <c r="G161" s="41" t="s">
        <v>24</v>
      </c>
      <c r="H161" s="41" t="s">
        <v>25</v>
      </c>
      <c r="I161" s="41" t="s">
        <v>26</v>
      </c>
      <c r="J161" s="41" t="s">
        <v>27</v>
      </c>
      <c r="K161" s="41" t="s">
        <v>28</v>
      </c>
      <c r="L161" s="41" t="s">
        <v>29</v>
      </c>
      <c r="M161" s="41" t="s">
        <v>30</v>
      </c>
      <c r="N161" s="41" t="s">
        <v>31</v>
      </c>
      <c r="O161" s="41" t="s">
        <v>32</v>
      </c>
      <c r="P161" s="41" t="s">
        <v>33</v>
      </c>
      <c r="Q161" s="42" t="s">
        <v>34</v>
      </c>
      <c r="R161" s="42" t="s">
        <v>35</v>
      </c>
      <c r="S161" s="42" t="s">
        <v>36</v>
      </c>
      <c r="T161" s="42" t="s">
        <v>37</v>
      </c>
      <c r="U161" s="42" t="s">
        <v>38</v>
      </c>
      <c r="V161" s="42" t="s">
        <v>39</v>
      </c>
      <c r="W161" s="42" t="s">
        <v>40</v>
      </c>
      <c r="X161" s="42" t="s">
        <v>41</v>
      </c>
      <c r="Y161" s="42" t="s">
        <v>42</v>
      </c>
      <c r="Z161" s="42" t="s">
        <v>43</v>
      </c>
      <c r="AA161" s="42" t="s">
        <v>44</v>
      </c>
      <c r="AB161" s="43" t="s">
        <v>45</v>
      </c>
    </row>
    <row r="162" spans="2:28" outlineLevel="1">
      <c r="C162" s="136" t="s">
        <v>75</v>
      </c>
      <c r="D162" s="28" t="s">
        <v>84</v>
      </c>
    </row>
    <row r="163" spans="2:28" outlineLevel="1">
      <c r="D163" s="50" t="s">
        <v>104</v>
      </c>
      <c r="E163" s="14">
        <v>1</v>
      </c>
      <c r="F163" s="14">
        <v>1</v>
      </c>
      <c r="G163" s="14">
        <v>1</v>
      </c>
      <c r="H163" s="14">
        <v>1</v>
      </c>
      <c r="I163" s="14">
        <v>1</v>
      </c>
      <c r="J163" s="14">
        <v>1</v>
      </c>
      <c r="K163" s="14">
        <v>1</v>
      </c>
      <c r="L163" s="14">
        <v>1</v>
      </c>
      <c r="M163" s="14">
        <v>1</v>
      </c>
      <c r="N163" s="14">
        <v>1</v>
      </c>
      <c r="O163" s="14">
        <v>1</v>
      </c>
      <c r="P163" s="14">
        <v>1</v>
      </c>
      <c r="Q163" s="14">
        <v>1</v>
      </c>
      <c r="R163" s="14">
        <v>1</v>
      </c>
      <c r="S163" s="14">
        <v>1</v>
      </c>
      <c r="T163" s="14">
        <v>1</v>
      </c>
      <c r="U163" s="14">
        <v>1</v>
      </c>
      <c r="V163" s="14">
        <v>1</v>
      </c>
      <c r="W163" s="14">
        <v>1</v>
      </c>
      <c r="X163" s="14">
        <v>1</v>
      </c>
      <c r="Y163" s="14">
        <v>1</v>
      </c>
      <c r="Z163" s="14">
        <v>1</v>
      </c>
      <c r="AA163" s="14">
        <v>1</v>
      </c>
      <c r="AB163" s="14">
        <v>1</v>
      </c>
    </row>
    <row r="164" spans="2:28" outlineLevel="1">
      <c r="D164" s="50" t="s">
        <v>103</v>
      </c>
      <c r="E164" s="29">
        <v>1</v>
      </c>
      <c r="F164" s="29">
        <v>1</v>
      </c>
      <c r="G164" s="29">
        <v>1</v>
      </c>
      <c r="H164" s="29">
        <v>1</v>
      </c>
      <c r="I164" s="29">
        <v>1</v>
      </c>
      <c r="J164" s="29">
        <v>1</v>
      </c>
      <c r="K164" s="29">
        <v>1</v>
      </c>
      <c r="L164" s="29">
        <v>1</v>
      </c>
      <c r="M164" s="29">
        <v>1</v>
      </c>
      <c r="N164" s="29">
        <v>1</v>
      </c>
      <c r="O164" s="29">
        <v>1</v>
      </c>
      <c r="P164" s="29">
        <v>1</v>
      </c>
      <c r="Q164" s="14">
        <v>2</v>
      </c>
      <c r="R164" s="14">
        <v>2</v>
      </c>
      <c r="S164" s="14">
        <v>2</v>
      </c>
      <c r="T164" s="14">
        <v>2</v>
      </c>
      <c r="U164" s="14">
        <v>2</v>
      </c>
      <c r="V164" s="14">
        <v>2</v>
      </c>
      <c r="W164" s="14">
        <v>2</v>
      </c>
      <c r="X164" s="14">
        <v>2</v>
      </c>
      <c r="Y164" s="14">
        <v>2</v>
      </c>
      <c r="Z164" s="14">
        <v>2</v>
      </c>
      <c r="AA164" s="14">
        <v>2</v>
      </c>
      <c r="AB164" s="14">
        <v>2</v>
      </c>
    </row>
    <row r="165" spans="2:28" outlineLevel="1">
      <c r="D165" s="5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2:28" outlineLevel="1">
      <c r="D166" s="50"/>
      <c r="E166" s="29"/>
      <c r="F166" s="29"/>
      <c r="G166" s="29"/>
      <c r="H166" s="29"/>
      <c r="I166" s="29"/>
      <c r="J166" s="29"/>
    </row>
    <row r="167" spans="2:28" outlineLevel="1">
      <c r="D167" s="51" t="s">
        <v>77</v>
      </c>
    </row>
    <row r="168" spans="2:28" outlineLevel="1">
      <c r="D168" s="50" t="s">
        <v>104</v>
      </c>
      <c r="E168" s="29">
        <v>14000</v>
      </c>
      <c r="F168" s="29">
        <v>14000</v>
      </c>
      <c r="G168" s="29">
        <v>14000</v>
      </c>
      <c r="H168" s="29">
        <v>14000</v>
      </c>
      <c r="I168" s="29">
        <v>14000</v>
      </c>
      <c r="J168" s="29">
        <v>14000</v>
      </c>
      <c r="K168" s="29">
        <v>14000</v>
      </c>
      <c r="L168" s="29">
        <v>14000</v>
      </c>
      <c r="M168" s="29">
        <v>14000</v>
      </c>
      <c r="N168" s="29">
        <v>14000</v>
      </c>
      <c r="O168" s="29">
        <v>14000</v>
      </c>
      <c r="P168" s="29">
        <v>14000</v>
      </c>
      <c r="Q168" s="14">
        <v>17000</v>
      </c>
      <c r="R168" s="14">
        <v>17000</v>
      </c>
      <c r="S168" s="14">
        <v>17000</v>
      </c>
      <c r="T168" s="14">
        <v>17000</v>
      </c>
      <c r="U168" s="14">
        <v>17000</v>
      </c>
      <c r="V168" s="14">
        <v>17000</v>
      </c>
      <c r="W168" s="14">
        <v>17000</v>
      </c>
      <c r="X168" s="14">
        <v>17000</v>
      </c>
      <c r="Y168" s="14">
        <v>17000</v>
      </c>
      <c r="Z168" s="14">
        <v>17000</v>
      </c>
      <c r="AA168" s="14">
        <v>17000</v>
      </c>
      <c r="AB168" s="14">
        <v>17000</v>
      </c>
    </row>
    <row r="169" spans="2:28" outlineLevel="1">
      <c r="D169" s="50" t="s">
        <v>103</v>
      </c>
      <c r="E169" s="29">
        <v>4000</v>
      </c>
      <c r="F169" s="29">
        <v>4000</v>
      </c>
      <c r="G169" s="29">
        <v>4000</v>
      </c>
      <c r="H169" s="29">
        <v>4000</v>
      </c>
      <c r="I169" s="29">
        <v>4000</v>
      </c>
      <c r="J169" s="29">
        <v>4000</v>
      </c>
      <c r="K169" s="29">
        <v>4000</v>
      </c>
      <c r="L169" s="29">
        <v>4000</v>
      </c>
      <c r="M169" s="29">
        <v>4000</v>
      </c>
      <c r="N169" s="29">
        <v>4000</v>
      </c>
      <c r="O169" s="29">
        <v>4000</v>
      </c>
      <c r="P169" s="29">
        <v>4000</v>
      </c>
      <c r="Q169" s="14">
        <v>5000</v>
      </c>
      <c r="R169" s="14">
        <v>5000</v>
      </c>
      <c r="S169" s="14">
        <v>5000</v>
      </c>
      <c r="T169" s="14">
        <v>5000</v>
      </c>
      <c r="U169" s="14">
        <v>5000</v>
      </c>
      <c r="V169" s="14">
        <v>5000</v>
      </c>
      <c r="W169" s="14">
        <v>5000</v>
      </c>
      <c r="X169" s="14">
        <v>5000</v>
      </c>
      <c r="Y169" s="14">
        <v>5000</v>
      </c>
      <c r="Z169" s="14">
        <v>5000</v>
      </c>
      <c r="AA169" s="14">
        <v>5000</v>
      </c>
      <c r="AB169" s="14">
        <v>5000</v>
      </c>
    </row>
    <row r="170" spans="2:28" outlineLevel="1">
      <c r="D170" s="5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2:28" outlineLevel="1"/>
    <row r="172" spans="2:28" outlineLevel="1">
      <c r="D172" s="51" t="s">
        <v>85</v>
      </c>
    </row>
    <row r="173" spans="2:28" outlineLevel="1">
      <c r="D173" s="50" t="s">
        <v>104</v>
      </c>
      <c r="E173" s="29">
        <f>E163*E168</f>
        <v>14000</v>
      </c>
      <c r="F173" s="29">
        <f t="shared" ref="F173:AB173" si="150">F163*F168</f>
        <v>14000</v>
      </c>
      <c r="G173" s="29">
        <f t="shared" si="150"/>
        <v>14000</v>
      </c>
      <c r="H173" s="29">
        <f t="shared" si="150"/>
        <v>14000</v>
      </c>
      <c r="I173" s="29">
        <f t="shared" si="150"/>
        <v>14000</v>
      </c>
      <c r="J173" s="29">
        <f t="shared" si="150"/>
        <v>14000</v>
      </c>
      <c r="K173" s="29">
        <f t="shared" si="150"/>
        <v>14000</v>
      </c>
      <c r="L173" s="29">
        <f t="shared" si="150"/>
        <v>14000</v>
      </c>
      <c r="M173" s="29">
        <f t="shared" si="150"/>
        <v>14000</v>
      </c>
      <c r="N173" s="29">
        <f t="shared" si="150"/>
        <v>14000</v>
      </c>
      <c r="O173" s="29">
        <f t="shared" si="150"/>
        <v>14000</v>
      </c>
      <c r="P173" s="29">
        <f t="shared" si="150"/>
        <v>14000</v>
      </c>
      <c r="Q173" s="29">
        <f t="shared" si="150"/>
        <v>17000</v>
      </c>
      <c r="R173" s="29">
        <f t="shared" si="150"/>
        <v>17000</v>
      </c>
      <c r="S173" s="29">
        <f t="shared" si="150"/>
        <v>17000</v>
      </c>
      <c r="T173" s="29">
        <f t="shared" si="150"/>
        <v>17000</v>
      </c>
      <c r="U173" s="29">
        <f t="shared" si="150"/>
        <v>17000</v>
      </c>
      <c r="V173" s="29">
        <f t="shared" si="150"/>
        <v>17000</v>
      </c>
      <c r="W173" s="29">
        <f t="shared" si="150"/>
        <v>17000</v>
      </c>
      <c r="X173" s="29">
        <f t="shared" si="150"/>
        <v>17000</v>
      </c>
      <c r="Y173" s="29">
        <f t="shared" si="150"/>
        <v>17000</v>
      </c>
      <c r="Z173" s="29">
        <f t="shared" si="150"/>
        <v>17000</v>
      </c>
      <c r="AA173" s="29">
        <f t="shared" si="150"/>
        <v>17000</v>
      </c>
      <c r="AB173" s="29">
        <f t="shared" si="150"/>
        <v>17000</v>
      </c>
    </row>
    <row r="174" spans="2:28" outlineLevel="1">
      <c r="D174" s="50" t="s">
        <v>103</v>
      </c>
      <c r="E174" s="29">
        <v>6000</v>
      </c>
      <c r="F174" s="29">
        <v>6000</v>
      </c>
      <c r="G174" s="29">
        <v>6000</v>
      </c>
      <c r="H174" s="29">
        <v>6000</v>
      </c>
      <c r="I174" s="29">
        <v>6000</v>
      </c>
      <c r="J174" s="29">
        <v>6000</v>
      </c>
      <c r="K174" s="29">
        <v>6000</v>
      </c>
      <c r="L174" s="29">
        <v>6000</v>
      </c>
      <c r="M174" s="29">
        <v>6000</v>
      </c>
      <c r="N174" s="29">
        <v>6000</v>
      </c>
      <c r="O174" s="29">
        <v>6000</v>
      </c>
      <c r="P174" s="29">
        <v>6000</v>
      </c>
      <c r="Q174" s="29">
        <v>7000</v>
      </c>
      <c r="R174" s="29">
        <v>7000</v>
      </c>
      <c r="S174" s="29">
        <v>7000</v>
      </c>
      <c r="T174" s="29">
        <v>7000</v>
      </c>
      <c r="U174" s="29">
        <v>7000</v>
      </c>
      <c r="V174" s="29">
        <v>7000</v>
      </c>
      <c r="W174" s="29">
        <v>7000</v>
      </c>
      <c r="X174" s="29">
        <v>7000</v>
      </c>
      <c r="Y174" s="29">
        <v>7000</v>
      </c>
      <c r="Z174" s="29">
        <v>7000</v>
      </c>
      <c r="AA174" s="29">
        <v>7000</v>
      </c>
      <c r="AB174" s="29">
        <v>7000</v>
      </c>
    </row>
    <row r="175" spans="2:28" outlineLevel="1">
      <c r="D175" s="5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 spans="2:28" outlineLevel="1">
      <c r="D176" s="51" t="s">
        <v>87</v>
      </c>
      <c r="E176" s="30">
        <f>SUM(E173:E175)</f>
        <v>20000</v>
      </c>
      <c r="F176" s="30">
        <f t="shared" ref="F176" si="151">SUM(F173:F175)</f>
        <v>20000</v>
      </c>
      <c r="G176" s="30">
        <f t="shared" ref="G176" si="152">SUM(G173:G175)</f>
        <v>20000</v>
      </c>
      <c r="H176" s="30">
        <f t="shared" ref="H176" si="153">SUM(H173:H175)</f>
        <v>20000</v>
      </c>
      <c r="I176" s="30">
        <f t="shared" ref="I176" si="154">SUM(I173:I175)</f>
        <v>20000</v>
      </c>
      <c r="J176" s="30">
        <f t="shared" ref="J176" si="155">SUM(J173:J175)</f>
        <v>20000</v>
      </c>
      <c r="K176" s="30">
        <f t="shared" ref="K176" si="156">SUM(K173:K175)</f>
        <v>20000</v>
      </c>
      <c r="L176" s="30">
        <f t="shared" ref="L176" si="157">SUM(L173:L175)</f>
        <v>20000</v>
      </c>
      <c r="M176" s="30">
        <f t="shared" ref="M176" si="158">SUM(M173:M175)</f>
        <v>20000</v>
      </c>
      <c r="N176" s="30">
        <f t="shared" ref="N176" si="159">SUM(N173:N175)</f>
        <v>20000</v>
      </c>
      <c r="O176" s="30">
        <f t="shared" ref="O176" si="160">SUM(O173:O175)</f>
        <v>20000</v>
      </c>
      <c r="P176" s="30">
        <f t="shared" ref="P176" si="161">SUM(P173:P175)</f>
        <v>20000</v>
      </c>
      <c r="Q176" s="30">
        <f t="shared" ref="Q176" si="162">SUM(Q173:Q175)</f>
        <v>24000</v>
      </c>
      <c r="R176" s="30">
        <f t="shared" ref="R176" si="163">SUM(R173:R175)</f>
        <v>24000</v>
      </c>
      <c r="S176" s="30">
        <f t="shared" ref="S176" si="164">SUM(S173:S175)</f>
        <v>24000</v>
      </c>
      <c r="T176" s="30">
        <f t="shared" ref="T176" si="165">SUM(T173:T175)</f>
        <v>24000</v>
      </c>
      <c r="U176" s="30">
        <f t="shared" ref="U176" si="166">SUM(U173:U175)</f>
        <v>24000</v>
      </c>
      <c r="V176" s="30">
        <f t="shared" ref="V176" si="167">SUM(V173:V175)</f>
        <v>24000</v>
      </c>
      <c r="W176" s="30">
        <f t="shared" ref="W176" si="168">SUM(W173:W175)</f>
        <v>24000</v>
      </c>
      <c r="X176" s="30">
        <f t="shared" ref="X176" si="169">SUM(X173:X175)</f>
        <v>24000</v>
      </c>
      <c r="Y176" s="30">
        <f t="shared" ref="Y176" si="170">SUM(Y173:Y175)</f>
        <v>24000</v>
      </c>
      <c r="Z176" s="30">
        <f t="shared" ref="Z176" si="171">SUM(Z173:Z175)</f>
        <v>24000</v>
      </c>
      <c r="AA176" s="30">
        <f t="shared" ref="AA176" si="172">SUM(AA173:AA175)</f>
        <v>24000</v>
      </c>
      <c r="AB176" s="30">
        <f t="shared" ref="AB176" si="173">SUM(AB173:AB175)</f>
        <v>24000</v>
      </c>
    </row>
    <row r="177" spans="2:28" outlineLevel="1"/>
    <row r="178" spans="2:28" ht="15" outlineLevel="1" thickBot="1"/>
    <row r="179" spans="2:28" outlineLevel="1">
      <c r="C179" s="136" t="s">
        <v>76</v>
      </c>
      <c r="D179" t="s">
        <v>97</v>
      </c>
      <c r="E179" s="29">
        <v>300</v>
      </c>
      <c r="F179" s="29">
        <v>300</v>
      </c>
      <c r="G179" s="29">
        <v>300</v>
      </c>
      <c r="H179" s="29">
        <v>300</v>
      </c>
      <c r="I179" s="29">
        <v>300</v>
      </c>
      <c r="J179" s="29">
        <v>300</v>
      </c>
      <c r="K179" s="29">
        <v>300</v>
      </c>
      <c r="L179" s="29">
        <v>300</v>
      </c>
      <c r="M179" s="29">
        <v>300</v>
      </c>
      <c r="N179" s="29">
        <v>300</v>
      </c>
      <c r="O179" s="29">
        <v>300</v>
      </c>
      <c r="P179" s="29">
        <v>300</v>
      </c>
      <c r="Q179" s="29">
        <v>500</v>
      </c>
      <c r="R179" s="29">
        <v>500</v>
      </c>
      <c r="S179" s="29">
        <v>500</v>
      </c>
      <c r="T179" s="29">
        <v>500</v>
      </c>
      <c r="U179" s="29">
        <v>500</v>
      </c>
      <c r="V179" s="29">
        <v>500</v>
      </c>
      <c r="W179" s="29">
        <v>500</v>
      </c>
      <c r="X179" s="29">
        <v>500</v>
      </c>
      <c r="Y179" s="29">
        <v>500</v>
      </c>
      <c r="Z179" s="29">
        <v>500</v>
      </c>
      <c r="AA179" s="29">
        <v>500</v>
      </c>
      <c r="AB179" s="29">
        <v>500</v>
      </c>
    </row>
    <row r="180" spans="2:28" outlineLevel="1"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</row>
    <row r="181" spans="2:28" outlineLevel="1">
      <c r="D181" s="51" t="s">
        <v>89</v>
      </c>
      <c r="E181" s="30">
        <f>SUM(E179:E180)</f>
        <v>300</v>
      </c>
      <c r="F181" s="30">
        <f t="shared" ref="F181" si="174">SUM(F179:F180)</f>
        <v>300</v>
      </c>
      <c r="G181" s="30">
        <f t="shared" ref="G181" si="175">SUM(G179:G180)</f>
        <v>300</v>
      </c>
      <c r="H181" s="30">
        <f t="shared" ref="H181" si="176">SUM(H179:H180)</f>
        <v>300</v>
      </c>
      <c r="I181" s="30">
        <f t="shared" ref="I181" si="177">SUM(I179:I180)</f>
        <v>300</v>
      </c>
      <c r="J181" s="30">
        <f t="shared" ref="J181" si="178">SUM(J179:J180)</f>
        <v>300</v>
      </c>
      <c r="K181" s="30">
        <f t="shared" ref="K181" si="179">SUM(K179:K180)</f>
        <v>300</v>
      </c>
      <c r="L181" s="30">
        <f t="shared" ref="L181" si="180">SUM(L179:L180)</f>
        <v>300</v>
      </c>
      <c r="M181" s="30">
        <f t="shared" ref="M181" si="181">SUM(M179:M180)</f>
        <v>300</v>
      </c>
      <c r="N181" s="30">
        <f t="shared" ref="N181" si="182">SUM(N179:N180)</f>
        <v>300</v>
      </c>
      <c r="O181" s="30">
        <f t="shared" ref="O181" si="183">SUM(O179:O180)</f>
        <v>300</v>
      </c>
      <c r="P181" s="30">
        <f t="shared" ref="P181" si="184">SUM(P179:P180)</f>
        <v>300</v>
      </c>
      <c r="Q181" s="30">
        <f t="shared" ref="Q181" si="185">SUM(Q179:Q180)</f>
        <v>500</v>
      </c>
      <c r="R181" s="30">
        <f t="shared" ref="R181" si="186">SUM(R179:R180)</f>
        <v>500</v>
      </c>
      <c r="S181" s="30">
        <f t="shared" ref="S181" si="187">SUM(S179:S180)</f>
        <v>500</v>
      </c>
      <c r="T181" s="30">
        <f t="shared" ref="T181" si="188">SUM(T179:T180)</f>
        <v>500</v>
      </c>
      <c r="U181" s="30">
        <f t="shared" ref="U181" si="189">SUM(U179:U180)</f>
        <v>500</v>
      </c>
      <c r="V181" s="30">
        <f t="shared" ref="V181" si="190">SUM(V179:V180)</f>
        <v>500</v>
      </c>
      <c r="W181" s="30">
        <f t="shared" ref="W181" si="191">SUM(W179:W180)</f>
        <v>500</v>
      </c>
      <c r="X181" s="30">
        <f t="shared" ref="X181" si="192">SUM(X179:X180)</f>
        <v>500</v>
      </c>
      <c r="Y181" s="30">
        <f t="shared" ref="Y181" si="193">SUM(Y179:Y180)</f>
        <v>500</v>
      </c>
      <c r="Z181" s="30">
        <f t="shared" ref="Z181" si="194">SUM(Z179:Z180)</f>
        <v>500</v>
      </c>
      <c r="AA181" s="30">
        <f t="shared" ref="AA181" si="195">SUM(AA179:AA180)</f>
        <v>500</v>
      </c>
      <c r="AB181" s="30">
        <f t="shared" ref="AB181" si="196">SUM(AB179:AB180)</f>
        <v>500</v>
      </c>
    </row>
    <row r="182" spans="2:28" outlineLevel="1"/>
    <row r="183" spans="2:28" outlineLevel="1"/>
    <row r="184" spans="2:28" outlineLevel="1"/>
    <row r="185" spans="2:28" ht="18" outlineLevel="1">
      <c r="D185" s="36" t="s">
        <v>105</v>
      </c>
      <c r="E185" s="34">
        <f t="shared" ref="E185:AB185" si="197">E181+E176</f>
        <v>20300</v>
      </c>
      <c r="F185" s="34">
        <f t="shared" si="197"/>
        <v>20300</v>
      </c>
      <c r="G185" s="34">
        <f t="shared" si="197"/>
        <v>20300</v>
      </c>
      <c r="H185" s="34">
        <f t="shared" si="197"/>
        <v>20300</v>
      </c>
      <c r="I185" s="34">
        <f t="shared" si="197"/>
        <v>20300</v>
      </c>
      <c r="J185" s="34">
        <f t="shared" si="197"/>
        <v>20300</v>
      </c>
      <c r="K185" s="34">
        <f t="shared" si="197"/>
        <v>20300</v>
      </c>
      <c r="L185" s="34">
        <f t="shared" si="197"/>
        <v>20300</v>
      </c>
      <c r="M185" s="34">
        <f t="shared" si="197"/>
        <v>20300</v>
      </c>
      <c r="N185" s="34">
        <f t="shared" si="197"/>
        <v>20300</v>
      </c>
      <c r="O185" s="34">
        <f t="shared" si="197"/>
        <v>20300</v>
      </c>
      <c r="P185" s="34">
        <f t="shared" si="197"/>
        <v>20300</v>
      </c>
      <c r="Q185" s="35">
        <f t="shared" si="197"/>
        <v>24500</v>
      </c>
      <c r="R185" s="35">
        <f t="shared" si="197"/>
        <v>24500</v>
      </c>
      <c r="S185" s="35">
        <f t="shared" si="197"/>
        <v>24500</v>
      </c>
      <c r="T185" s="35">
        <f t="shared" si="197"/>
        <v>24500</v>
      </c>
      <c r="U185" s="35">
        <f t="shared" si="197"/>
        <v>24500</v>
      </c>
      <c r="V185" s="35">
        <f t="shared" si="197"/>
        <v>24500</v>
      </c>
      <c r="W185" s="35">
        <f t="shared" si="197"/>
        <v>24500</v>
      </c>
      <c r="X185" s="35">
        <f t="shared" si="197"/>
        <v>24500</v>
      </c>
      <c r="Y185" s="35">
        <f t="shared" si="197"/>
        <v>24500</v>
      </c>
      <c r="Z185" s="35">
        <f t="shared" si="197"/>
        <v>24500</v>
      </c>
      <c r="AA185" s="35">
        <f t="shared" si="197"/>
        <v>24500</v>
      </c>
      <c r="AB185" s="35">
        <f t="shared" si="197"/>
        <v>24500</v>
      </c>
    </row>
    <row r="186" spans="2:28" outlineLevel="1"/>
    <row r="187" spans="2:28" outlineLevel="1"/>
    <row r="188" spans="2:28" ht="15" outlineLevel="1" thickBot="1"/>
    <row r="189" spans="2:28" outlineLevel="1">
      <c r="B189" s="201" t="s">
        <v>71</v>
      </c>
      <c r="E189" s="41" t="s">
        <v>22</v>
      </c>
      <c r="F189" s="41" t="s">
        <v>23</v>
      </c>
      <c r="G189" s="41" t="s">
        <v>24</v>
      </c>
      <c r="H189" s="41" t="s">
        <v>25</v>
      </c>
      <c r="I189" s="41" t="s">
        <v>26</v>
      </c>
      <c r="J189" s="41" t="s">
        <v>27</v>
      </c>
      <c r="K189" s="41" t="s">
        <v>28</v>
      </c>
      <c r="L189" s="41" t="s">
        <v>29</v>
      </c>
      <c r="M189" s="41" t="s">
        <v>30</v>
      </c>
      <c r="N189" s="41" t="s">
        <v>31</v>
      </c>
      <c r="O189" s="41" t="s">
        <v>32</v>
      </c>
      <c r="P189" s="41" t="s">
        <v>33</v>
      </c>
      <c r="Q189" s="42" t="s">
        <v>34</v>
      </c>
      <c r="R189" s="42" t="s">
        <v>35</v>
      </c>
      <c r="S189" s="42" t="s">
        <v>36</v>
      </c>
      <c r="T189" s="42" t="s">
        <v>37</v>
      </c>
      <c r="U189" s="42" t="s">
        <v>38</v>
      </c>
      <c r="V189" s="42" t="s">
        <v>39</v>
      </c>
      <c r="W189" s="42" t="s">
        <v>40</v>
      </c>
      <c r="X189" s="42" t="s">
        <v>41</v>
      </c>
      <c r="Y189" s="42" t="s">
        <v>42</v>
      </c>
      <c r="Z189" s="42" t="s">
        <v>43</v>
      </c>
      <c r="AA189" s="42" t="s">
        <v>44</v>
      </c>
      <c r="AB189" s="43" t="s">
        <v>45</v>
      </c>
    </row>
    <row r="190" spans="2:28" outlineLevel="1"/>
    <row r="191" spans="2:28" outlineLevel="1">
      <c r="D191" t="s">
        <v>72</v>
      </c>
      <c r="E191" s="29">
        <v>6000</v>
      </c>
      <c r="F191" s="29">
        <v>6000</v>
      </c>
      <c r="G191" s="29">
        <v>6000</v>
      </c>
      <c r="H191" s="29">
        <v>6000</v>
      </c>
      <c r="I191" s="29">
        <v>6000</v>
      </c>
      <c r="J191" s="29">
        <v>6000</v>
      </c>
      <c r="K191" s="29">
        <v>6000</v>
      </c>
      <c r="L191" s="29">
        <v>6000</v>
      </c>
      <c r="M191" s="29">
        <v>6000</v>
      </c>
      <c r="N191" s="29">
        <v>6000</v>
      </c>
      <c r="O191" s="29">
        <v>6000</v>
      </c>
      <c r="P191" s="29">
        <v>6000</v>
      </c>
      <c r="Q191" s="29">
        <v>6500</v>
      </c>
      <c r="R191" s="29">
        <v>6500</v>
      </c>
      <c r="S191" s="29">
        <v>6500</v>
      </c>
      <c r="T191" s="29">
        <v>6500</v>
      </c>
      <c r="U191" s="29">
        <v>6500</v>
      </c>
      <c r="V191" s="29">
        <v>6500</v>
      </c>
      <c r="W191" s="29">
        <v>6500</v>
      </c>
      <c r="X191" s="29">
        <v>6500</v>
      </c>
      <c r="Y191" s="29">
        <v>6500</v>
      </c>
      <c r="Z191" s="29">
        <v>6500</v>
      </c>
      <c r="AA191" s="29">
        <v>6500</v>
      </c>
      <c r="AB191" s="29">
        <v>6500</v>
      </c>
    </row>
    <row r="192" spans="2:28" outlineLevel="1">
      <c r="D192" t="s">
        <v>73</v>
      </c>
      <c r="E192" s="29">
        <v>5000</v>
      </c>
      <c r="F192" s="29">
        <v>5000</v>
      </c>
      <c r="G192" s="29">
        <v>5000</v>
      </c>
      <c r="H192" s="29">
        <v>5000</v>
      </c>
      <c r="I192" s="29">
        <v>5000</v>
      </c>
      <c r="J192" s="29">
        <v>5000</v>
      </c>
      <c r="K192" s="29">
        <v>5000</v>
      </c>
      <c r="L192" s="29">
        <v>5000</v>
      </c>
      <c r="M192" s="29">
        <v>5000</v>
      </c>
      <c r="N192" s="29">
        <v>5000</v>
      </c>
      <c r="O192" s="29">
        <v>5000</v>
      </c>
      <c r="P192" s="29">
        <v>5000</v>
      </c>
      <c r="Q192" s="29">
        <v>5000</v>
      </c>
      <c r="R192" s="29">
        <v>5000</v>
      </c>
      <c r="S192" s="29">
        <v>5000</v>
      </c>
      <c r="T192" s="29">
        <v>5000</v>
      </c>
      <c r="U192" s="29">
        <v>5000</v>
      </c>
      <c r="V192" s="29">
        <v>5000</v>
      </c>
      <c r="W192" s="29">
        <v>5000</v>
      </c>
      <c r="X192" s="29">
        <v>5000</v>
      </c>
      <c r="Y192" s="29">
        <v>5000</v>
      </c>
      <c r="Z192" s="29">
        <v>5000</v>
      </c>
      <c r="AA192" s="29">
        <v>5000</v>
      </c>
      <c r="AB192" s="29">
        <v>5000</v>
      </c>
    </row>
    <row r="193" spans="1:34" outlineLevel="1">
      <c r="D193" t="s">
        <v>74</v>
      </c>
      <c r="E193" s="29">
        <v>2000</v>
      </c>
      <c r="F193" s="29">
        <v>2000</v>
      </c>
      <c r="G193" s="29">
        <v>2000</v>
      </c>
      <c r="H193" s="29">
        <v>2000</v>
      </c>
      <c r="I193" s="29">
        <v>2000</v>
      </c>
      <c r="J193" s="29">
        <v>2000</v>
      </c>
      <c r="K193" s="29">
        <v>2000</v>
      </c>
      <c r="L193" s="29">
        <v>2000</v>
      </c>
      <c r="M193" s="29">
        <v>2000</v>
      </c>
      <c r="N193" s="29">
        <v>2000</v>
      </c>
      <c r="O193" s="29">
        <v>2000</v>
      </c>
      <c r="P193" s="29">
        <v>2000</v>
      </c>
      <c r="Q193" s="29">
        <v>1000</v>
      </c>
      <c r="R193" s="29">
        <v>4000</v>
      </c>
      <c r="S193" s="29">
        <v>4000</v>
      </c>
      <c r="T193" s="29">
        <v>4000</v>
      </c>
      <c r="U193" s="29">
        <v>4000</v>
      </c>
      <c r="V193" s="29">
        <v>4000</v>
      </c>
      <c r="W193" s="29">
        <v>4000</v>
      </c>
      <c r="X193" s="29">
        <v>4000</v>
      </c>
      <c r="Y193" s="29">
        <v>4000</v>
      </c>
      <c r="Z193" s="29">
        <v>4000</v>
      </c>
      <c r="AA193" s="29">
        <v>4000</v>
      </c>
      <c r="AB193" s="29">
        <v>4000</v>
      </c>
    </row>
    <row r="194" spans="1:34" outlineLevel="1">
      <c r="D194" t="s">
        <v>106</v>
      </c>
      <c r="E194" s="29">
        <f>E217+E232+E247</f>
        <v>2429.166666666667</v>
      </c>
      <c r="F194" s="29">
        <f>F217+F232+F247</f>
        <v>3083.3333333333335</v>
      </c>
      <c r="G194" s="29">
        <f t="shared" ref="G194:AB194" si="198">G217+G232+G247</f>
        <v>3670.8333333333339</v>
      </c>
      <c r="H194" s="29">
        <f t="shared" si="198"/>
        <v>4258.3333333333339</v>
      </c>
      <c r="I194" s="29">
        <f t="shared" si="198"/>
        <v>4779.166666666667</v>
      </c>
      <c r="J194" s="29">
        <f t="shared" si="198"/>
        <v>5366.666666666667</v>
      </c>
      <c r="K194" s="29">
        <f t="shared" si="198"/>
        <v>5887.5000000000009</v>
      </c>
      <c r="L194" s="29">
        <f t="shared" si="198"/>
        <v>6408.3333333333339</v>
      </c>
      <c r="M194" s="29">
        <f t="shared" si="198"/>
        <v>6929.166666666667</v>
      </c>
      <c r="N194" s="29">
        <f t="shared" si="198"/>
        <v>7516.666666666667</v>
      </c>
      <c r="O194" s="29">
        <f t="shared" si="198"/>
        <v>8037.5000000000009</v>
      </c>
      <c r="P194" s="29">
        <f t="shared" si="198"/>
        <v>8558.3333333333339</v>
      </c>
      <c r="Q194" s="29">
        <f t="shared" si="198"/>
        <v>9716.6666666666661</v>
      </c>
      <c r="R194" s="29">
        <f t="shared" si="198"/>
        <v>10475</v>
      </c>
      <c r="S194" s="29">
        <f t="shared" si="198"/>
        <v>11100</v>
      </c>
      <c r="T194" s="29">
        <f t="shared" si="198"/>
        <v>11725</v>
      </c>
      <c r="U194" s="29">
        <f t="shared" si="198"/>
        <v>12350</v>
      </c>
      <c r="V194" s="29">
        <f t="shared" si="198"/>
        <v>12975</v>
      </c>
      <c r="W194" s="29">
        <f t="shared" si="198"/>
        <v>13666.666666666666</v>
      </c>
      <c r="X194" s="29">
        <f t="shared" si="198"/>
        <v>14291.666666666666</v>
      </c>
      <c r="Y194" s="29">
        <f t="shared" si="198"/>
        <v>14916.666666666666</v>
      </c>
      <c r="Z194" s="29">
        <f t="shared" si="198"/>
        <v>15541.666666666666</v>
      </c>
      <c r="AA194" s="29">
        <f t="shared" si="198"/>
        <v>16166.666666666666</v>
      </c>
      <c r="AB194" s="29">
        <f t="shared" si="198"/>
        <v>16791.666666666668</v>
      </c>
    </row>
    <row r="195" spans="1:34" ht="18" outlineLevel="1">
      <c r="D195" s="28" t="s">
        <v>107</v>
      </c>
      <c r="E195" s="34">
        <f>SUM(E191:E194)</f>
        <v>15429.166666666668</v>
      </c>
      <c r="F195" s="34">
        <f t="shared" ref="F195:J195" si="199">SUM(F191:F194)</f>
        <v>16083.333333333334</v>
      </c>
      <c r="G195" s="34">
        <f t="shared" si="199"/>
        <v>16670.833333333336</v>
      </c>
      <c r="H195" s="34">
        <f t="shared" si="199"/>
        <v>17258.333333333336</v>
      </c>
      <c r="I195" s="34">
        <f t="shared" si="199"/>
        <v>17779.166666666668</v>
      </c>
      <c r="J195" s="34">
        <f t="shared" si="199"/>
        <v>18366.666666666668</v>
      </c>
      <c r="K195" s="34">
        <f t="shared" ref="K195:P195" si="200">SUM(K191:K194)</f>
        <v>18887.5</v>
      </c>
      <c r="L195" s="34">
        <f t="shared" si="200"/>
        <v>19408.333333333336</v>
      </c>
      <c r="M195" s="34">
        <f t="shared" si="200"/>
        <v>19929.166666666668</v>
      </c>
      <c r="N195" s="34">
        <f t="shared" si="200"/>
        <v>20516.666666666668</v>
      </c>
      <c r="O195" s="34">
        <f t="shared" si="200"/>
        <v>21037.5</v>
      </c>
      <c r="P195" s="34">
        <f t="shared" si="200"/>
        <v>21558.333333333336</v>
      </c>
      <c r="Q195" s="35">
        <f>SUM(Q191:Q194)</f>
        <v>22216.666666666664</v>
      </c>
      <c r="R195" s="35">
        <f t="shared" ref="R195" si="201">SUM(R191:R194)</f>
        <v>25975</v>
      </c>
      <c r="S195" s="35">
        <f t="shared" ref="S195" si="202">SUM(S191:S194)</f>
        <v>26600</v>
      </c>
      <c r="T195" s="35">
        <f t="shared" ref="T195" si="203">SUM(T191:T194)</f>
        <v>27225</v>
      </c>
      <c r="U195" s="35">
        <f t="shared" ref="U195" si="204">SUM(U191:U194)</f>
        <v>27850</v>
      </c>
      <c r="V195" s="35">
        <f t="shared" ref="V195" si="205">SUM(V191:V194)</f>
        <v>28475</v>
      </c>
      <c r="W195" s="35">
        <f t="shared" ref="W195" si="206">SUM(W191:W194)</f>
        <v>29166.666666666664</v>
      </c>
      <c r="X195" s="35">
        <f t="shared" ref="X195" si="207">SUM(X191:X194)</f>
        <v>29791.666666666664</v>
      </c>
      <c r="Y195" s="35">
        <f t="shared" ref="Y195" si="208">SUM(Y191:Y194)</f>
        <v>30416.666666666664</v>
      </c>
      <c r="Z195" s="35">
        <f t="shared" ref="Z195" si="209">SUM(Z191:Z194)</f>
        <v>31041.666666666664</v>
      </c>
      <c r="AA195" s="35">
        <f t="shared" ref="AA195" si="210">SUM(AA191:AA194)</f>
        <v>31666.666666666664</v>
      </c>
      <c r="AB195" s="35">
        <f t="shared" ref="AB195" si="211">SUM(AB191:AB194)</f>
        <v>32291.666666666668</v>
      </c>
    </row>
    <row r="196" spans="1:34" outlineLevel="1"/>
    <row r="197" spans="1:34" outlineLevel="1"/>
    <row r="198" spans="1:34" outlineLevel="1"/>
    <row r="199" spans="1:34" outlineLevel="1"/>
    <row r="200" spans="1:34" ht="18" outlineLevel="1">
      <c r="D200" s="36" t="s">
        <v>147</v>
      </c>
      <c r="E200" s="34">
        <f t="shared" ref="E200:AB200" si="212">E195+E185+E157+E131+E104</f>
        <v>107521.66666666667</v>
      </c>
      <c r="F200" s="34">
        <f t="shared" si="212"/>
        <v>118655.83333333334</v>
      </c>
      <c r="G200" s="34">
        <f t="shared" si="212"/>
        <v>125243.33333333334</v>
      </c>
      <c r="H200" s="34">
        <f t="shared" si="212"/>
        <v>150073.33333333334</v>
      </c>
      <c r="I200" s="34">
        <f t="shared" si="212"/>
        <v>154594.16666666669</v>
      </c>
      <c r="J200" s="34">
        <f t="shared" si="212"/>
        <v>163181.66666666669</v>
      </c>
      <c r="K200" s="34">
        <f t="shared" si="212"/>
        <v>164651.25</v>
      </c>
      <c r="L200" s="34">
        <f t="shared" si="212"/>
        <v>165172.08333333334</v>
      </c>
      <c r="M200" s="34">
        <f t="shared" si="212"/>
        <v>165692.91666666669</v>
      </c>
      <c r="N200" s="34">
        <f t="shared" si="212"/>
        <v>223522.91666666669</v>
      </c>
      <c r="O200" s="34">
        <f t="shared" si="212"/>
        <v>171100</v>
      </c>
      <c r="P200" s="34">
        <f t="shared" si="212"/>
        <v>249620.83333333334</v>
      </c>
      <c r="Q200" s="35">
        <f t="shared" si="212"/>
        <v>240228.85416666666</v>
      </c>
      <c r="R200" s="35">
        <f t="shared" si="212"/>
        <v>250049.0625</v>
      </c>
      <c r="S200" s="35">
        <f t="shared" si="212"/>
        <v>250674.0625</v>
      </c>
      <c r="T200" s="35">
        <f t="shared" si="212"/>
        <v>251803.66666666669</v>
      </c>
      <c r="U200" s="35">
        <f t="shared" si="212"/>
        <v>252428.66666666669</v>
      </c>
      <c r="V200" s="35">
        <f t="shared" si="212"/>
        <v>253053.66666666669</v>
      </c>
      <c r="W200" s="35">
        <f t="shared" si="212"/>
        <v>261294.9375</v>
      </c>
      <c r="X200" s="35">
        <f t="shared" si="212"/>
        <v>261919.9375</v>
      </c>
      <c r="Y200" s="35">
        <f t="shared" si="212"/>
        <v>265544.9375</v>
      </c>
      <c r="Z200" s="35">
        <f t="shared" si="212"/>
        <v>366736.41666666663</v>
      </c>
      <c r="AA200" s="35">
        <f t="shared" si="212"/>
        <v>264406.41666666663</v>
      </c>
      <c r="AB200" s="35">
        <f t="shared" si="212"/>
        <v>443031.41666666669</v>
      </c>
    </row>
    <row r="201" spans="1:34" outlineLevel="1"/>
    <row r="202" spans="1:34" outlineLevel="1"/>
    <row r="203" spans="1:34" ht="18" outlineLevel="1">
      <c r="D203" s="74" t="s">
        <v>159</v>
      </c>
      <c r="E203" s="75">
        <f t="shared" ref="E203:AB203" si="213">E77-E200</f>
        <v>-75771.666666666672</v>
      </c>
      <c r="F203" s="75">
        <f t="shared" si="213"/>
        <v>-38905.833333333343</v>
      </c>
      <c r="G203" s="75">
        <f t="shared" si="213"/>
        <v>-45493.333333333343</v>
      </c>
      <c r="H203" s="75">
        <f t="shared" si="213"/>
        <v>-46073.333333333343</v>
      </c>
      <c r="I203" s="75">
        <f t="shared" si="213"/>
        <v>-50594.166666666686</v>
      </c>
      <c r="J203" s="75">
        <f t="shared" si="213"/>
        <v>-59181.666666666686</v>
      </c>
      <c r="K203" s="75">
        <f t="shared" si="213"/>
        <v>34223.75</v>
      </c>
      <c r="L203" s="75">
        <f t="shared" si="213"/>
        <v>33702.916666666657</v>
      </c>
      <c r="M203" s="75">
        <f t="shared" si="213"/>
        <v>33182.083333333314</v>
      </c>
      <c r="N203" s="75">
        <f t="shared" si="213"/>
        <v>-397.91666666668607</v>
      </c>
      <c r="O203" s="75">
        <f t="shared" si="213"/>
        <v>57650</v>
      </c>
      <c r="P203" s="75">
        <f t="shared" si="213"/>
        <v>-20870.833333333343</v>
      </c>
      <c r="Q203" s="75">
        <f t="shared" si="213"/>
        <v>92989.895833333343</v>
      </c>
      <c r="R203" s="75">
        <f t="shared" si="213"/>
        <v>89357.1875</v>
      </c>
      <c r="S203" s="75">
        <f t="shared" si="213"/>
        <v>88732.1875</v>
      </c>
      <c r="T203" s="75">
        <f t="shared" si="213"/>
        <v>138063</v>
      </c>
      <c r="U203" s="75">
        <f t="shared" si="213"/>
        <v>137438</v>
      </c>
      <c r="V203" s="75">
        <f t="shared" si="213"/>
        <v>136813</v>
      </c>
      <c r="W203" s="75">
        <f t="shared" si="213"/>
        <v>183532.14583333337</v>
      </c>
      <c r="X203" s="75">
        <f t="shared" si="213"/>
        <v>182907.14583333337</v>
      </c>
      <c r="Y203" s="75">
        <f t="shared" si="213"/>
        <v>179282.14583333337</v>
      </c>
      <c r="Z203" s="75">
        <f t="shared" si="213"/>
        <v>134738.58333333337</v>
      </c>
      <c r="AA203" s="75">
        <f t="shared" si="213"/>
        <v>241568.58333333337</v>
      </c>
      <c r="AB203" s="75">
        <f t="shared" si="213"/>
        <v>62943.583333333314</v>
      </c>
    </row>
    <row r="204" spans="1:34" outlineLevel="1"/>
    <row r="205" spans="1:34"/>
    <row r="206" spans="1:34" ht="15" thickBot="1">
      <c r="A206" s="79" t="s">
        <v>161</v>
      </c>
    </row>
    <row r="207" spans="1:34" outlineLevel="1">
      <c r="B207" s="201" t="s">
        <v>118</v>
      </c>
      <c r="C207" s="136" t="s">
        <v>120</v>
      </c>
    </row>
    <row r="208" spans="1:34" ht="18.600000000000001" outlineLevel="1" thickBot="1"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E208" s="38"/>
      <c r="AF208" s="37" t="s">
        <v>13</v>
      </c>
      <c r="AG208" s="33">
        <f>SUM(E57:P57)</f>
        <v>435000</v>
      </c>
      <c r="AH208" s="33">
        <f>SUM(F57:Q57)</f>
        <v>512375</v>
      </c>
    </row>
    <row r="209" spans="3:42" ht="18" outlineLevel="1">
      <c r="D209" s="36" t="s">
        <v>117</v>
      </c>
      <c r="E209" s="41" t="s">
        <v>22</v>
      </c>
      <c r="F209" s="41" t="s">
        <v>23</v>
      </c>
      <c r="G209" s="41" t="s">
        <v>24</v>
      </c>
      <c r="H209" s="41" t="s">
        <v>25</v>
      </c>
      <c r="I209" s="41" t="s">
        <v>26</v>
      </c>
      <c r="J209" s="41" t="s">
        <v>27</v>
      </c>
      <c r="K209" s="41" t="s">
        <v>28</v>
      </c>
      <c r="L209" s="41" t="s">
        <v>29</v>
      </c>
      <c r="M209" s="41" t="s">
        <v>30</v>
      </c>
      <c r="N209" s="41" t="s">
        <v>31</v>
      </c>
      <c r="O209" s="41" t="s">
        <v>32</v>
      </c>
      <c r="P209" s="41" t="s">
        <v>33</v>
      </c>
      <c r="Q209" s="42" t="s">
        <v>34</v>
      </c>
      <c r="R209" s="42" t="s">
        <v>35</v>
      </c>
      <c r="S209" s="42" t="s">
        <v>36</v>
      </c>
      <c r="T209" s="42" t="s">
        <v>37</v>
      </c>
      <c r="U209" s="42" t="s">
        <v>38</v>
      </c>
      <c r="V209" s="42" t="s">
        <v>39</v>
      </c>
      <c r="W209" s="42" t="s">
        <v>40</v>
      </c>
      <c r="X209" s="42" t="s">
        <v>41</v>
      </c>
      <c r="Y209" s="42" t="s">
        <v>42</v>
      </c>
      <c r="Z209" s="42" t="s">
        <v>43</v>
      </c>
      <c r="AA209" s="42" t="s">
        <v>44</v>
      </c>
      <c r="AB209" s="43" t="s">
        <v>45</v>
      </c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</row>
    <row r="210" spans="3:42" outlineLevel="1">
      <c r="C210" s="204"/>
      <c r="D210" s="55"/>
      <c r="E210" s="54"/>
      <c r="F210" s="54"/>
      <c r="G210" s="56"/>
      <c r="H210" s="56"/>
      <c r="I210" s="56"/>
      <c r="J210" s="56"/>
      <c r="K210" s="56"/>
      <c r="N210" s="58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</row>
    <row r="211" spans="3:42" outlineLevel="1">
      <c r="C211" s="57"/>
      <c r="D211" s="52" t="s">
        <v>108</v>
      </c>
      <c r="E211" s="62">
        <v>0</v>
      </c>
      <c r="F211" s="62">
        <f>E214</f>
        <v>52000</v>
      </c>
      <c r="G211" s="62">
        <f>F214</f>
        <v>60000</v>
      </c>
      <c r="H211" s="62">
        <f>G214</f>
        <v>64000</v>
      </c>
      <c r="I211" s="62">
        <f>H214</f>
        <v>68000</v>
      </c>
      <c r="J211" s="62">
        <f t="shared" ref="J211:AB211" si="214">I214</f>
        <v>68000</v>
      </c>
      <c r="K211" s="62">
        <f t="shared" si="214"/>
        <v>72000</v>
      </c>
      <c r="L211" s="62">
        <f t="shared" si="214"/>
        <v>72000</v>
      </c>
      <c r="M211" s="62">
        <f t="shared" si="214"/>
        <v>72000</v>
      </c>
      <c r="N211" s="62">
        <f t="shared" si="214"/>
        <v>72000</v>
      </c>
      <c r="O211" s="62">
        <f t="shared" si="214"/>
        <v>76000</v>
      </c>
      <c r="P211" s="62">
        <f t="shared" si="214"/>
        <v>76000</v>
      </c>
      <c r="Q211" s="62">
        <f t="shared" si="214"/>
        <v>76000</v>
      </c>
      <c r="R211" s="62">
        <f t="shared" si="214"/>
        <v>108000</v>
      </c>
      <c r="S211" s="62">
        <f t="shared" si="214"/>
        <v>116000</v>
      </c>
      <c r="T211" s="62">
        <f t="shared" si="214"/>
        <v>116000</v>
      </c>
      <c r="U211" s="62">
        <f t="shared" si="214"/>
        <v>116000</v>
      </c>
      <c r="V211" s="62">
        <f t="shared" si="214"/>
        <v>116000</v>
      </c>
      <c r="W211" s="62">
        <f t="shared" si="214"/>
        <v>116000</v>
      </c>
      <c r="X211" s="62">
        <f t="shared" si="214"/>
        <v>120000</v>
      </c>
      <c r="Y211" s="62">
        <f t="shared" si="214"/>
        <v>120000</v>
      </c>
      <c r="Z211" s="62">
        <f t="shared" si="214"/>
        <v>120000</v>
      </c>
      <c r="AA211" s="62">
        <f t="shared" si="214"/>
        <v>120000</v>
      </c>
      <c r="AB211" s="62">
        <f t="shared" si="214"/>
        <v>120000</v>
      </c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</row>
    <row r="212" spans="3:42" outlineLevel="1">
      <c r="C212" s="57"/>
      <c r="D212" s="52" t="s">
        <v>109</v>
      </c>
      <c r="E212" s="60">
        <f>(E164+E163+E137+E136+E135+E111+E110+E109+E84+E83+E82)*4000</f>
        <v>52000</v>
      </c>
      <c r="F212" s="60">
        <f t="shared" ref="F212:AB212" si="215">((F164+F163+F137+F136+F135+F111+F110+F109+F84+F83+F82)-(E135+E136+E137+E163+E164+E109+E110+E111+E82+E83+E84))*4000</f>
        <v>8000</v>
      </c>
      <c r="G212" s="60">
        <f t="shared" si="215"/>
        <v>4000</v>
      </c>
      <c r="H212" s="60">
        <f t="shared" si="215"/>
        <v>4000</v>
      </c>
      <c r="I212" s="60">
        <f t="shared" si="215"/>
        <v>0</v>
      </c>
      <c r="J212" s="60">
        <f t="shared" si="215"/>
        <v>4000</v>
      </c>
      <c r="K212" s="60">
        <f t="shared" si="215"/>
        <v>0</v>
      </c>
      <c r="L212" s="60">
        <f t="shared" si="215"/>
        <v>0</v>
      </c>
      <c r="M212" s="60">
        <f t="shared" si="215"/>
        <v>0</v>
      </c>
      <c r="N212" s="60">
        <f t="shared" si="215"/>
        <v>4000</v>
      </c>
      <c r="O212" s="60">
        <f t="shared" si="215"/>
        <v>0</v>
      </c>
      <c r="P212" s="60">
        <f t="shared" si="215"/>
        <v>0</v>
      </c>
      <c r="Q212" s="60">
        <f t="shared" si="215"/>
        <v>32000</v>
      </c>
      <c r="R212" s="60">
        <f t="shared" si="215"/>
        <v>8000</v>
      </c>
      <c r="S212" s="60">
        <f t="shared" si="215"/>
        <v>0</v>
      </c>
      <c r="T212" s="60">
        <f t="shared" si="215"/>
        <v>0</v>
      </c>
      <c r="U212" s="60">
        <f t="shared" si="215"/>
        <v>0</v>
      </c>
      <c r="V212" s="60">
        <f t="shared" si="215"/>
        <v>0</v>
      </c>
      <c r="W212" s="60">
        <f t="shared" si="215"/>
        <v>4000</v>
      </c>
      <c r="X212" s="60">
        <f t="shared" si="215"/>
        <v>0</v>
      </c>
      <c r="Y212" s="60">
        <f t="shared" si="215"/>
        <v>0</v>
      </c>
      <c r="Z212" s="60">
        <f t="shared" si="215"/>
        <v>0</v>
      </c>
      <c r="AA212" s="60">
        <f t="shared" si="215"/>
        <v>0</v>
      </c>
      <c r="AB212" s="60">
        <f t="shared" si="215"/>
        <v>0</v>
      </c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</row>
    <row r="213" spans="3:42" ht="18" outlineLevel="1">
      <c r="C213" s="57"/>
      <c r="D213" s="52" t="s">
        <v>110</v>
      </c>
      <c r="E213" s="60">
        <v>0</v>
      </c>
      <c r="F213" s="60">
        <v>0</v>
      </c>
      <c r="G213" s="60">
        <v>0</v>
      </c>
      <c r="H213" s="60">
        <v>0</v>
      </c>
      <c r="I213" s="60">
        <v>0</v>
      </c>
      <c r="J213" s="60">
        <v>0</v>
      </c>
      <c r="K213" s="60">
        <v>0</v>
      </c>
      <c r="L213" s="60">
        <v>0</v>
      </c>
      <c r="M213" s="60">
        <v>0</v>
      </c>
      <c r="N213" s="60">
        <v>0</v>
      </c>
      <c r="O213" s="60">
        <v>0</v>
      </c>
      <c r="P213" s="60">
        <v>0</v>
      </c>
      <c r="Q213" s="60">
        <v>0</v>
      </c>
      <c r="R213" s="60">
        <v>0</v>
      </c>
      <c r="S213" s="60">
        <v>0</v>
      </c>
      <c r="T213" s="60">
        <v>0</v>
      </c>
      <c r="U213" s="60">
        <v>0</v>
      </c>
      <c r="V213" s="60">
        <v>0</v>
      </c>
      <c r="W213" s="60">
        <v>0</v>
      </c>
      <c r="X213" s="60">
        <v>0</v>
      </c>
      <c r="Y213" s="60">
        <v>0</v>
      </c>
      <c r="Z213" s="60">
        <v>0</v>
      </c>
      <c r="AA213" s="60">
        <v>0</v>
      </c>
      <c r="AB213" s="60">
        <v>0</v>
      </c>
      <c r="AG213" s="39" t="s">
        <v>56</v>
      </c>
      <c r="AH213" s="39" t="s">
        <v>57</v>
      </c>
    </row>
    <row r="214" spans="3:42" ht="18" outlineLevel="1">
      <c r="C214" s="57"/>
      <c r="D214" s="52" t="s">
        <v>111</v>
      </c>
      <c r="E214" s="60">
        <f>E211+E212-E213</f>
        <v>52000</v>
      </c>
      <c r="F214" s="60">
        <f t="shared" ref="F214:AB214" si="216">F211+F212-F213</f>
        <v>60000</v>
      </c>
      <c r="G214" s="60">
        <f t="shared" si="216"/>
        <v>64000</v>
      </c>
      <c r="H214" s="60">
        <f t="shared" si="216"/>
        <v>68000</v>
      </c>
      <c r="I214" s="60">
        <f t="shared" si="216"/>
        <v>68000</v>
      </c>
      <c r="J214" s="60">
        <f t="shared" si="216"/>
        <v>72000</v>
      </c>
      <c r="K214" s="60">
        <f t="shared" si="216"/>
        <v>72000</v>
      </c>
      <c r="L214" s="60">
        <f t="shared" si="216"/>
        <v>72000</v>
      </c>
      <c r="M214" s="60">
        <f t="shared" si="216"/>
        <v>72000</v>
      </c>
      <c r="N214" s="60">
        <f t="shared" si="216"/>
        <v>76000</v>
      </c>
      <c r="O214" s="60">
        <f t="shared" si="216"/>
        <v>76000</v>
      </c>
      <c r="P214" s="60">
        <f t="shared" si="216"/>
        <v>76000</v>
      </c>
      <c r="Q214" s="60">
        <f t="shared" si="216"/>
        <v>108000</v>
      </c>
      <c r="R214" s="60">
        <f t="shared" si="216"/>
        <v>116000</v>
      </c>
      <c r="S214" s="60">
        <f t="shared" si="216"/>
        <v>116000</v>
      </c>
      <c r="T214" s="60">
        <f t="shared" si="216"/>
        <v>116000</v>
      </c>
      <c r="U214" s="60">
        <f t="shared" si="216"/>
        <v>116000</v>
      </c>
      <c r="V214" s="60">
        <f t="shared" si="216"/>
        <v>116000</v>
      </c>
      <c r="W214" s="60">
        <f t="shared" si="216"/>
        <v>120000</v>
      </c>
      <c r="X214" s="60">
        <f t="shared" si="216"/>
        <v>120000</v>
      </c>
      <c r="Y214" s="60">
        <f t="shared" si="216"/>
        <v>120000</v>
      </c>
      <c r="Z214" s="60">
        <f t="shared" si="216"/>
        <v>120000</v>
      </c>
      <c r="AA214" s="60">
        <f t="shared" si="216"/>
        <v>120000</v>
      </c>
      <c r="AB214" s="60">
        <f t="shared" si="216"/>
        <v>120000</v>
      </c>
      <c r="AF214" s="37" t="s">
        <v>13</v>
      </c>
      <c r="AG214" s="33" t="e">
        <f>AG208+#REF!+#REF!</f>
        <v>#REF!</v>
      </c>
      <c r="AH214" s="33" t="e">
        <f>AH208+#REF!+#REF!</f>
        <v>#REF!</v>
      </c>
    </row>
    <row r="215" spans="3:42" outlineLevel="1">
      <c r="C215" s="57"/>
      <c r="D215" s="52"/>
      <c r="E215" s="63"/>
      <c r="F215" s="63"/>
      <c r="G215" s="63"/>
      <c r="H215" s="63"/>
      <c r="I215" s="63"/>
      <c r="N215" s="58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</row>
    <row r="216" spans="3:42" outlineLevel="1">
      <c r="C216" s="57"/>
      <c r="D216" s="52" t="s">
        <v>112</v>
      </c>
      <c r="E216" s="62">
        <v>0</v>
      </c>
      <c r="F216" s="65">
        <f>E219</f>
        <v>866.66666666666663</v>
      </c>
      <c r="G216" s="65">
        <f t="shared" ref="G216:AB216" si="217">F219</f>
        <v>1866.6666666666665</v>
      </c>
      <c r="H216" s="65">
        <f t="shared" si="217"/>
        <v>2933.333333333333</v>
      </c>
      <c r="I216" s="65">
        <f t="shared" si="217"/>
        <v>4066.6666666666661</v>
      </c>
      <c r="J216" s="65">
        <f t="shared" si="217"/>
        <v>5199.9999999999991</v>
      </c>
      <c r="K216" s="65">
        <f t="shared" si="217"/>
        <v>6399.9999999999991</v>
      </c>
      <c r="L216" s="65">
        <f t="shared" si="217"/>
        <v>7599.9999999999991</v>
      </c>
      <c r="M216" s="65">
        <f t="shared" si="217"/>
        <v>8800</v>
      </c>
      <c r="N216" s="65">
        <f t="shared" si="217"/>
        <v>10000</v>
      </c>
      <c r="O216" s="65">
        <f t="shared" si="217"/>
        <v>11266.666666666666</v>
      </c>
      <c r="P216" s="65">
        <f>O219</f>
        <v>12533.333333333332</v>
      </c>
      <c r="Q216" s="65">
        <f>P219</f>
        <v>13799.999999999998</v>
      </c>
      <c r="R216" s="65">
        <f t="shared" si="217"/>
        <v>15599.999999999998</v>
      </c>
      <c r="S216" s="65">
        <f t="shared" si="217"/>
        <v>17533.333333333332</v>
      </c>
      <c r="T216" s="65">
        <f t="shared" si="217"/>
        <v>19466.666666666664</v>
      </c>
      <c r="U216" s="65">
        <f t="shared" si="217"/>
        <v>21399.999999999996</v>
      </c>
      <c r="V216" s="65">
        <f>U219</f>
        <v>23333.333333333328</v>
      </c>
      <c r="W216" s="65">
        <f t="shared" si="217"/>
        <v>25266.666666666661</v>
      </c>
      <c r="X216" s="65">
        <f t="shared" si="217"/>
        <v>27266.666666666661</v>
      </c>
      <c r="Y216" s="65">
        <f t="shared" si="217"/>
        <v>29266.666666666661</v>
      </c>
      <c r="Z216" s="65">
        <f t="shared" si="217"/>
        <v>31266.666666666661</v>
      </c>
      <c r="AA216" s="65">
        <f t="shared" si="217"/>
        <v>33266.666666666657</v>
      </c>
      <c r="AB216" s="65">
        <f t="shared" si="217"/>
        <v>35266.666666666657</v>
      </c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</row>
    <row r="217" spans="3:42" outlineLevel="1">
      <c r="C217" s="205">
        <v>0.2</v>
      </c>
      <c r="D217" s="52" t="s">
        <v>113</v>
      </c>
      <c r="E217" s="61">
        <f>(E214*$C$217)/12</f>
        <v>866.66666666666663</v>
      </c>
      <c r="F217" s="61">
        <f t="shared" ref="F217:AB217" si="218">(F214*$C$217)/12</f>
        <v>1000</v>
      </c>
      <c r="G217" s="61">
        <f t="shared" si="218"/>
        <v>1066.6666666666667</v>
      </c>
      <c r="H217" s="61">
        <f t="shared" si="218"/>
        <v>1133.3333333333333</v>
      </c>
      <c r="I217" s="61">
        <f t="shared" si="218"/>
        <v>1133.3333333333333</v>
      </c>
      <c r="J217" s="61">
        <f t="shared" si="218"/>
        <v>1200</v>
      </c>
      <c r="K217" s="61">
        <f t="shared" si="218"/>
        <v>1200</v>
      </c>
      <c r="L217" s="61">
        <f t="shared" si="218"/>
        <v>1200</v>
      </c>
      <c r="M217" s="61">
        <f t="shared" si="218"/>
        <v>1200</v>
      </c>
      <c r="N217" s="61">
        <f t="shared" si="218"/>
        <v>1266.6666666666667</v>
      </c>
      <c r="O217" s="61">
        <f t="shared" si="218"/>
        <v>1266.6666666666667</v>
      </c>
      <c r="P217" s="61">
        <f t="shared" si="218"/>
        <v>1266.6666666666667</v>
      </c>
      <c r="Q217" s="61">
        <f t="shared" si="218"/>
        <v>1800</v>
      </c>
      <c r="R217" s="61">
        <f t="shared" si="218"/>
        <v>1933.3333333333333</v>
      </c>
      <c r="S217" s="61">
        <f t="shared" si="218"/>
        <v>1933.3333333333333</v>
      </c>
      <c r="T217" s="61">
        <f t="shared" si="218"/>
        <v>1933.3333333333333</v>
      </c>
      <c r="U217" s="61">
        <f t="shared" si="218"/>
        <v>1933.3333333333333</v>
      </c>
      <c r="V217" s="61">
        <f t="shared" si="218"/>
        <v>1933.3333333333333</v>
      </c>
      <c r="W217" s="61">
        <f t="shared" si="218"/>
        <v>2000</v>
      </c>
      <c r="X217" s="61">
        <f t="shared" si="218"/>
        <v>2000</v>
      </c>
      <c r="Y217" s="61">
        <f t="shared" si="218"/>
        <v>2000</v>
      </c>
      <c r="Z217" s="61">
        <f t="shared" si="218"/>
        <v>2000</v>
      </c>
      <c r="AA217" s="61">
        <f t="shared" si="218"/>
        <v>2000</v>
      </c>
      <c r="AB217" s="61">
        <f t="shared" si="218"/>
        <v>2000</v>
      </c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</row>
    <row r="218" spans="3:42" outlineLevel="1">
      <c r="C218" s="57"/>
      <c r="D218" s="52" t="s">
        <v>110</v>
      </c>
      <c r="E218" s="60">
        <v>0</v>
      </c>
      <c r="F218" s="60">
        <v>0</v>
      </c>
      <c r="G218" s="60">
        <v>0</v>
      </c>
      <c r="H218" s="60">
        <v>0</v>
      </c>
      <c r="I218" s="60">
        <v>0</v>
      </c>
      <c r="J218" s="60">
        <v>0</v>
      </c>
      <c r="K218" s="60">
        <v>0</v>
      </c>
      <c r="L218" s="60">
        <v>0</v>
      </c>
      <c r="M218" s="60">
        <v>0</v>
      </c>
      <c r="N218" s="60">
        <v>0</v>
      </c>
      <c r="O218" s="60">
        <v>0</v>
      </c>
      <c r="P218" s="60">
        <v>0</v>
      </c>
      <c r="Q218" s="60">
        <v>0</v>
      </c>
      <c r="R218" s="60">
        <v>0</v>
      </c>
      <c r="S218" s="60">
        <v>0</v>
      </c>
      <c r="T218" s="60">
        <v>0</v>
      </c>
      <c r="U218" s="60">
        <v>0</v>
      </c>
      <c r="V218" s="60">
        <v>0</v>
      </c>
      <c r="W218" s="60">
        <v>0</v>
      </c>
      <c r="X218" s="60">
        <v>0</v>
      </c>
      <c r="Y218" s="60">
        <v>0</v>
      </c>
      <c r="Z218" s="60">
        <v>0</v>
      </c>
      <c r="AA218" s="60">
        <v>0</v>
      </c>
      <c r="AB218" s="60">
        <v>0</v>
      </c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</row>
    <row r="219" spans="3:42" outlineLevel="1">
      <c r="C219" s="57"/>
      <c r="D219" s="52" t="s">
        <v>114</v>
      </c>
      <c r="E219" s="60">
        <f>E216+E217-E218</f>
        <v>866.66666666666663</v>
      </c>
      <c r="F219" s="60">
        <f t="shared" ref="F219:AB219" si="219">F216+F217-F218</f>
        <v>1866.6666666666665</v>
      </c>
      <c r="G219" s="60">
        <f t="shared" si="219"/>
        <v>2933.333333333333</v>
      </c>
      <c r="H219" s="60">
        <f t="shared" si="219"/>
        <v>4066.6666666666661</v>
      </c>
      <c r="I219" s="60">
        <f t="shared" si="219"/>
        <v>5199.9999999999991</v>
      </c>
      <c r="J219" s="60">
        <f t="shared" si="219"/>
        <v>6399.9999999999991</v>
      </c>
      <c r="K219" s="60">
        <f t="shared" si="219"/>
        <v>7599.9999999999991</v>
      </c>
      <c r="L219" s="60">
        <f t="shared" si="219"/>
        <v>8800</v>
      </c>
      <c r="M219" s="60">
        <f t="shared" si="219"/>
        <v>10000</v>
      </c>
      <c r="N219" s="60">
        <f t="shared" si="219"/>
        <v>11266.666666666666</v>
      </c>
      <c r="O219" s="60">
        <f t="shared" si="219"/>
        <v>12533.333333333332</v>
      </c>
      <c r="P219" s="60">
        <f t="shared" si="219"/>
        <v>13799.999999999998</v>
      </c>
      <c r="Q219" s="60">
        <f t="shared" si="219"/>
        <v>15599.999999999998</v>
      </c>
      <c r="R219" s="60">
        <f t="shared" si="219"/>
        <v>17533.333333333332</v>
      </c>
      <c r="S219" s="60">
        <f t="shared" si="219"/>
        <v>19466.666666666664</v>
      </c>
      <c r="T219" s="60">
        <f t="shared" si="219"/>
        <v>21399.999999999996</v>
      </c>
      <c r="U219" s="60">
        <f t="shared" si="219"/>
        <v>23333.333333333328</v>
      </c>
      <c r="V219" s="60">
        <f t="shared" si="219"/>
        <v>25266.666666666661</v>
      </c>
      <c r="W219" s="60">
        <f t="shared" si="219"/>
        <v>27266.666666666661</v>
      </c>
      <c r="X219" s="60">
        <f t="shared" si="219"/>
        <v>29266.666666666661</v>
      </c>
      <c r="Y219" s="60">
        <f t="shared" si="219"/>
        <v>31266.666666666661</v>
      </c>
      <c r="Z219" s="60">
        <f t="shared" si="219"/>
        <v>33266.666666666657</v>
      </c>
      <c r="AA219" s="60">
        <f t="shared" si="219"/>
        <v>35266.666666666657</v>
      </c>
      <c r="AB219" s="60">
        <f t="shared" si="219"/>
        <v>37266.666666666657</v>
      </c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</row>
    <row r="220" spans="3:42" outlineLevel="1">
      <c r="C220" s="57"/>
      <c r="D220" s="52"/>
      <c r="E220" s="64"/>
      <c r="F220" s="64"/>
      <c r="G220" s="64"/>
      <c r="H220" s="64"/>
      <c r="I220" s="6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</row>
    <row r="221" spans="3:42" outlineLevel="1">
      <c r="C221" s="57"/>
      <c r="D221" s="59" t="s">
        <v>115</v>
      </c>
      <c r="E221" s="64">
        <f>E214-E219</f>
        <v>51133.333333333336</v>
      </c>
      <c r="F221" s="64">
        <f t="shared" ref="F221:AB221" si="220">F214-F219</f>
        <v>58133.333333333336</v>
      </c>
      <c r="G221" s="64">
        <f t="shared" si="220"/>
        <v>61066.666666666664</v>
      </c>
      <c r="H221" s="64">
        <f t="shared" si="220"/>
        <v>63933.333333333336</v>
      </c>
      <c r="I221" s="64">
        <f t="shared" si="220"/>
        <v>62800</v>
      </c>
      <c r="J221" s="64">
        <f t="shared" si="220"/>
        <v>65600</v>
      </c>
      <c r="K221" s="64">
        <f t="shared" si="220"/>
        <v>64400</v>
      </c>
      <c r="L221" s="64">
        <f t="shared" si="220"/>
        <v>63200</v>
      </c>
      <c r="M221" s="64">
        <f t="shared" si="220"/>
        <v>62000</v>
      </c>
      <c r="N221" s="64">
        <f t="shared" si="220"/>
        <v>64733.333333333336</v>
      </c>
      <c r="O221" s="64">
        <f t="shared" si="220"/>
        <v>63466.666666666672</v>
      </c>
      <c r="P221" s="64">
        <f t="shared" si="220"/>
        <v>62200</v>
      </c>
      <c r="Q221" s="64">
        <f t="shared" si="220"/>
        <v>92400</v>
      </c>
      <c r="R221" s="64">
        <f t="shared" si="220"/>
        <v>98466.666666666672</v>
      </c>
      <c r="S221" s="64">
        <f t="shared" si="220"/>
        <v>96533.333333333343</v>
      </c>
      <c r="T221" s="64">
        <f t="shared" si="220"/>
        <v>94600</v>
      </c>
      <c r="U221" s="64">
        <f t="shared" si="220"/>
        <v>92666.666666666672</v>
      </c>
      <c r="V221" s="64">
        <f t="shared" si="220"/>
        <v>90733.333333333343</v>
      </c>
      <c r="W221" s="64">
        <f t="shared" si="220"/>
        <v>92733.333333333343</v>
      </c>
      <c r="X221" s="64">
        <f t="shared" si="220"/>
        <v>90733.333333333343</v>
      </c>
      <c r="Y221" s="64">
        <f t="shared" si="220"/>
        <v>88733.333333333343</v>
      </c>
      <c r="Z221" s="64">
        <f t="shared" si="220"/>
        <v>86733.333333333343</v>
      </c>
      <c r="AA221" s="64">
        <f t="shared" si="220"/>
        <v>84733.333333333343</v>
      </c>
      <c r="AB221" s="64">
        <f t="shared" si="220"/>
        <v>82733.333333333343</v>
      </c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</row>
    <row r="222" spans="3:42" outlineLevel="1"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</row>
    <row r="223" spans="3:42" ht="15" outlineLevel="1" thickBot="1"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</row>
    <row r="224" spans="3:42" ht="18" outlineLevel="1">
      <c r="D224" s="36" t="s">
        <v>116</v>
      </c>
      <c r="E224" s="41" t="s">
        <v>22</v>
      </c>
      <c r="F224" s="41" t="s">
        <v>23</v>
      </c>
      <c r="G224" s="41" t="s">
        <v>24</v>
      </c>
      <c r="H224" s="41" t="s">
        <v>25</v>
      </c>
      <c r="I224" s="41" t="s">
        <v>26</v>
      </c>
      <c r="J224" s="41" t="s">
        <v>27</v>
      </c>
      <c r="K224" s="41" t="s">
        <v>28</v>
      </c>
      <c r="L224" s="41" t="s">
        <v>29</v>
      </c>
      <c r="M224" s="41" t="s">
        <v>30</v>
      </c>
      <c r="N224" s="41" t="s">
        <v>31</v>
      </c>
      <c r="O224" s="41" t="s">
        <v>32</v>
      </c>
      <c r="P224" s="41" t="s">
        <v>33</v>
      </c>
      <c r="Q224" s="42" t="s">
        <v>34</v>
      </c>
      <c r="R224" s="42" t="s">
        <v>35</v>
      </c>
      <c r="S224" s="42" t="s">
        <v>36</v>
      </c>
      <c r="T224" s="42" t="s">
        <v>37</v>
      </c>
      <c r="U224" s="42" t="s">
        <v>38</v>
      </c>
      <c r="V224" s="42" t="s">
        <v>39</v>
      </c>
      <c r="W224" s="42" t="s">
        <v>40</v>
      </c>
      <c r="X224" s="42" t="s">
        <v>41</v>
      </c>
      <c r="Y224" s="42" t="s">
        <v>42</v>
      </c>
      <c r="Z224" s="42" t="s">
        <v>43</v>
      </c>
      <c r="AA224" s="42" t="s">
        <v>44</v>
      </c>
      <c r="AB224" s="43" t="s">
        <v>45</v>
      </c>
    </row>
    <row r="225" spans="3:28" outlineLevel="1">
      <c r="C225" s="204"/>
      <c r="D225" s="55"/>
      <c r="E225" s="54"/>
      <c r="F225" s="54"/>
      <c r="G225" s="56"/>
      <c r="H225" s="56"/>
      <c r="I225" s="56"/>
      <c r="J225" s="56"/>
      <c r="K225" s="56"/>
      <c r="N225" s="58"/>
    </row>
    <row r="226" spans="3:28" outlineLevel="1">
      <c r="C226" s="57"/>
      <c r="D226" s="52" t="s">
        <v>108</v>
      </c>
      <c r="E226" s="62">
        <v>0</v>
      </c>
      <c r="F226" s="62">
        <f>E229</f>
        <v>25000</v>
      </c>
      <c r="G226" s="62">
        <f>F229</f>
        <v>50000</v>
      </c>
      <c r="H226" s="62">
        <f>G229</f>
        <v>75000</v>
      </c>
      <c r="I226" s="62">
        <f>H229</f>
        <v>100000</v>
      </c>
      <c r="J226" s="62">
        <f t="shared" ref="J226:AB226" si="221">I229</f>
        <v>125000</v>
      </c>
      <c r="K226" s="62">
        <f t="shared" si="221"/>
        <v>150000</v>
      </c>
      <c r="L226" s="62">
        <f t="shared" si="221"/>
        <v>175000</v>
      </c>
      <c r="M226" s="62">
        <f t="shared" si="221"/>
        <v>200000</v>
      </c>
      <c r="N226" s="62">
        <f t="shared" si="221"/>
        <v>225000</v>
      </c>
      <c r="O226" s="62">
        <f t="shared" si="221"/>
        <v>250000</v>
      </c>
      <c r="P226" s="62">
        <f t="shared" si="221"/>
        <v>275000</v>
      </c>
      <c r="Q226" s="62">
        <f t="shared" si="221"/>
        <v>300000</v>
      </c>
      <c r="R226" s="62">
        <f t="shared" si="221"/>
        <v>330000</v>
      </c>
      <c r="S226" s="62">
        <f t="shared" si="221"/>
        <v>360000</v>
      </c>
      <c r="T226" s="62">
        <f t="shared" si="221"/>
        <v>390000</v>
      </c>
      <c r="U226" s="62">
        <f t="shared" si="221"/>
        <v>420000</v>
      </c>
      <c r="V226" s="62">
        <f t="shared" si="221"/>
        <v>450000</v>
      </c>
      <c r="W226" s="62">
        <f t="shared" si="221"/>
        <v>480000</v>
      </c>
      <c r="X226" s="62">
        <f t="shared" si="221"/>
        <v>510000</v>
      </c>
      <c r="Y226" s="62">
        <f t="shared" si="221"/>
        <v>540000</v>
      </c>
      <c r="Z226" s="62">
        <f t="shared" si="221"/>
        <v>570000</v>
      </c>
      <c r="AA226" s="62">
        <f t="shared" si="221"/>
        <v>600000</v>
      </c>
      <c r="AB226" s="62">
        <f t="shared" si="221"/>
        <v>630000</v>
      </c>
    </row>
    <row r="227" spans="3:28" outlineLevel="1">
      <c r="C227" s="57"/>
      <c r="D227" s="52" t="s">
        <v>109</v>
      </c>
      <c r="E227" s="60">
        <v>25000</v>
      </c>
      <c r="F227" s="60">
        <v>25000</v>
      </c>
      <c r="G227" s="60">
        <v>25000</v>
      </c>
      <c r="H227" s="60">
        <v>25000</v>
      </c>
      <c r="I227" s="60">
        <v>25000</v>
      </c>
      <c r="J227" s="60">
        <v>25000</v>
      </c>
      <c r="K227" s="60">
        <v>25000</v>
      </c>
      <c r="L227" s="60">
        <v>25000</v>
      </c>
      <c r="M227" s="60">
        <v>25000</v>
      </c>
      <c r="N227" s="60">
        <v>25000</v>
      </c>
      <c r="O227" s="60">
        <v>25000</v>
      </c>
      <c r="P227" s="60">
        <v>25000</v>
      </c>
      <c r="Q227" s="60">
        <v>30000</v>
      </c>
      <c r="R227" s="60">
        <v>30000</v>
      </c>
      <c r="S227" s="60">
        <v>30000</v>
      </c>
      <c r="T227" s="60">
        <v>30000</v>
      </c>
      <c r="U227" s="60">
        <v>30000</v>
      </c>
      <c r="V227" s="60">
        <v>30000</v>
      </c>
      <c r="W227" s="60">
        <v>30000</v>
      </c>
      <c r="X227" s="60">
        <v>30000</v>
      </c>
      <c r="Y227" s="60">
        <v>30000</v>
      </c>
      <c r="Z227" s="60">
        <v>30000</v>
      </c>
      <c r="AA227" s="60">
        <v>30000</v>
      </c>
      <c r="AB227" s="60">
        <v>30000</v>
      </c>
    </row>
    <row r="228" spans="3:28" outlineLevel="1">
      <c r="C228" s="57"/>
      <c r="D228" s="52" t="s">
        <v>110</v>
      </c>
      <c r="E228" s="60">
        <v>0</v>
      </c>
      <c r="F228" s="60">
        <v>0</v>
      </c>
      <c r="G228" s="60">
        <v>0</v>
      </c>
      <c r="H228" s="60">
        <v>0</v>
      </c>
      <c r="I228" s="60">
        <v>0</v>
      </c>
      <c r="J228" s="60">
        <v>0</v>
      </c>
      <c r="K228" s="60">
        <v>0</v>
      </c>
      <c r="L228" s="60">
        <v>0</v>
      </c>
      <c r="M228" s="60">
        <v>0</v>
      </c>
      <c r="N228" s="60">
        <v>0</v>
      </c>
      <c r="O228" s="60">
        <v>0</v>
      </c>
      <c r="P228" s="60">
        <v>0</v>
      </c>
      <c r="Q228" s="60">
        <v>0</v>
      </c>
      <c r="R228" s="60">
        <v>0</v>
      </c>
      <c r="S228" s="60">
        <v>0</v>
      </c>
      <c r="T228" s="60">
        <v>0</v>
      </c>
      <c r="U228" s="60">
        <v>0</v>
      </c>
      <c r="V228" s="60">
        <v>0</v>
      </c>
      <c r="W228" s="60">
        <v>0</v>
      </c>
      <c r="X228" s="60">
        <v>0</v>
      </c>
      <c r="Y228" s="60">
        <v>0</v>
      </c>
      <c r="Z228" s="60">
        <v>0</v>
      </c>
      <c r="AA228" s="60">
        <v>0</v>
      </c>
      <c r="AB228" s="60">
        <v>0</v>
      </c>
    </row>
    <row r="229" spans="3:28" outlineLevel="1">
      <c r="C229" s="57"/>
      <c r="D229" s="52" t="s">
        <v>111</v>
      </c>
      <c r="E229" s="60">
        <f>E226+E227-E228</f>
        <v>25000</v>
      </c>
      <c r="F229" s="60">
        <f>F226+F227-F228</f>
        <v>50000</v>
      </c>
      <c r="G229" s="60">
        <f t="shared" ref="G229" si="222">G226+G227-G228</f>
        <v>75000</v>
      </c>
      <c r="H229" s="60">
        <f t="shared" ref="H229" si="223">H226+H227-H228</f>
        <v>100000</v>
      </c>
      <c r="I229" s="60">
        <f t="shared" ref="I229" si="224">I226+I227-I228</f>
        <v>125000</v>
      </c>
      <c r="J229" s="60">
        <f t="shared" ref="J229" si="225">J226+J227-J228</f>
        <v>150000</v>
      </c>
      <c r="K229" s="60">
        <f t="shared" ref="K229" si="226">K226+K227-K228</f>
        <v>175000</v>
      </c>
      <c r="L229" s="60">
        <f t="shared" ref="L229" si="227">L226+L227-L228</f>
        <v>200000</v>
      </c>
      <c r="M229" s="60">
        <f t="shared" ref="M229" si="228">M226+M227-M228</f>
        <v>225000</v>
      </c>
      <c r="N229" s="60">
        <f t="shared" ref="N229" si="229">N226+N227-N228</f>
        <v>250000</v>
      </c>
      <c r="O229" s="60">
        <f t="shared" ref="O229" si="230">O226+O227-O228</f>
        <v>275000</v>
      </c>
      <c r="P229" s="60">
        <f t="shared" ref="P229" si="231">P226+P227-P228</f>
        <v>300000</v>
      </c>
      <c r="Q229" s="60">
        <f t="shared" ref="Q229" si="232">Q226+Q227-Q228</f>
        <v>330000</v>
      </c>
      <c r="R229" s="60">
        <f t="shared" ref="R229" si="233">R226+R227-R228</f>
        <v>360000</v>
      </c>
      <c r="S229" s="60">
        <f t="shared" ref="S229" si="234">S226+S227-S228</f>
        <v>390000</v>
      </c>
      <c r="T229" s="60">
        <f t="shared" ref="T229" si="235">T226+T227-T228</f>
        <v>420000</v>
      </c>
      <c r="U229" s="60">
        <f t="shared" ref="U229" si="236">U226+U227-U228</f>
        <v>450000</v>
      </c>
      <c r="V229" s="60">
        <f t="shared" ref="V229" si="237">V226+V227-V228</f>
        <v>480000</v>
      </c>
      <c r="W229" s="60">
        <f t="shared" ref="W229" si="238">W226+W227-W228</f>
        <v>510000</v>
      </c>
      <c r="X229" s="60">
        <f t="shared" ref="X229" si="239">X226+X227-X228</f>
        <v>540000</v>
      </c>
      <c r="Y229" s="60">
        <f t="shared" ref="Y229" si="240">Y226+Y227-Y228</f>
        <v>570000</v>
      </c>
      <c r="Z229" s="60">
        <f t="shared" ref="Z229" si="241">Z226+Z227-Z228</f>
        <v>600000</v>
      </c>
      <c r="AA229" s="60">
        <f t="shared" ref="AA229" si="242">AA226+AA227-AA228</f>
        <v>630000</v>
      </c>
      <c r="AB229" s="60">
        <f t="shared" ref="AB229" si="243">AB226+AB227-AB228</f>
        <v>660000</v>
      </c>
    </row>
    <row r="230" spans="3:28" outlineLevel="1">
      <c r="C230" s="57"/>
      <c r="D230" s="52"/>
      <c r="E230" s="63"/>
      <c r="F230" s="63"/>
      <c r="G230" s="63"/>
      <c r="H230" s="63"/>
      <c r="I230" s="63"/>
      <c r="N230" s="58"/>
    </row>
    <row r="231" spans="3:28" outlineLevel="1">
      <c r="C231" s="57"/>
      <c r="D231" s="52" t="s">
        <v>112</v>
      </c>
      <c r="E231" s="62">
        <v>0</v>
      </c>
      <c r="F231" s="65">
        <f>E234</f>
        <v>520.83333333333337</v>
      </c>
      <c r="G231" s="65">
        <f t="shared" ref="G231:O231" si="244">F234</f>
        <v>1562.5</v>
      </c>
      <c r="H231" s="65">
        <f t="shared" si="244"/>
        <v>3125</v>
      </c>
      <c r="I231" s="65">
        <f t="shared" si="244"/>
        <v>5208.3333333333339</v>
      </c>
      <c r="J231" s="65">
        <f t="shared" si="244"/>
        <v>7812.5</v>
      </c>
      <c r="K231" s="65">
        <f t="shared" si="244"/>
        <v>10937.5</v>
      </c>
      <c r="L231" s="65">
        <f t="shared" si="244"/>
        <v>14583.333333333334</v>
      </c>
      <c r="M231" s="65">
        <f t="shared" si="244"/>
        <v>18750</v>
      </c>
      <c r="N231" s="65">
        <f t="shared" si="244"/>
        <v>23437.5</v>
      </c>
      <c r="O231" s="65">
        <f t="shared" si="244"/>
        <v>28645.833333333332</v>
      </c>
      <c r="P231" s="65">
        <f>O234</f>
        <v>34375</v>
      </c>
      <c r="Q231" s="65">
        <f>P234</f>
        <v>40625</v>
      </c>
      <c r="R231" s="65">
        <f t="shared" ref="R231:U231" si="245">Q234</f>
        <v>47500</v>
      </c>
      <c r="S231" s="65">
        <f t="shared" si="245"/>
        <v>55000</v>
      </c>
      <c r="T231" s="65">
        <f t="shared" si="245"/>
        <v>63125</v>
      </c>
      <c r="U231" s="65">
        <f t="shared" si="245"/>
        <v>71875</v>
      </c>
      <c r="V231" s="65">
        <f>U234</f>
        <v>81250</v>
      </c>
      <c r="W231" s="65">
        <f t="shared" ref="W231:AB231" si="246">V234</f>
        <v>91250</v>
      </c>
      <c r="X231" s="65">
        <f t="shared" si="246"/>
        <v>101875</v>
      </c>
      <c r="Y231" s="65">
        <f t="shared" si="246"/>
        <v>113125</v>
      </c>
      <c r="Z231" s="65">
        <f t="shared" si="246"/>
        <v>125000</v>
      </c>
      <c r="AA231" s="65">
        <f t="shared" si="246"/>
        <v>137500</v>
      </c>
      <c r="AB231" s="65">
        <f t="shared" si="246"/>
        <v>150625</v>
      </c>
    </row>
    <row r="232" spans="3:28" outlineLevel="1">
      <c r="C232" s="205">
        <v>0.25</v>
      </c>
      <c r="D232" s="52" t="s">
        <v>113</v>
      </c>
      <c r="E232" s="61">
        <f t="shared" ref="E232:AB232" si="247">(E229*$C$232)/12</f>
        <v>520.83333333333337</v>
      </c>
      <c r="F232" s="61">
        <f t="shared" si="247"/>
        <v>1041.6666666666667</v>
      </c>
      <c r="G232" s="61">
        <f t="shared" si="247"/>
        <v>1562.5</v>
      </c>
      <c r="H232" s="61">
        <f t="shared" si="247"/>
        <v>2083.3333333333335</v>
      </c>
      <c r="I232" s="61">
        <f t="shared" si="247"/>
        <v>2604.1666666666665</v>
      </c>
      <c r="J232" s="61">
        <f t="shared" si="247"/>
        <v>3125</v>
      </c>
      <c r="K232" s="61">
        <f t="shared" si="247"/>
        <v>3645.8333333333335</v>
      </c>
      <c r="L232" s="61">
        <f t="shared" si="247"/>
        <v>4166.666666666667</v>
      </c>
      <c r="M232" s="61">
        <f t="shared" si="247"/>
        <v>4687.5</v>
      </c>
      <c r="N232" s="61">
        <f t="shared" si="247"/>
        <v>5208.333333333333</v>
      </c>
      <c r="O232" s="61">
        <f t="shared" si="247"/>
        <v>5729.166666666667</v>
      </c>
      <c r="P232" s="61">
        <f t="shared" si="247"/>
        <v>6250</v>
      </c>
      <c r="Q232" s="61">
        <f t="shared" si="247"/>
        <v>6875</v>
      </c>
      <c r="R232" s="61">
        <f t="shared" si="247"/>
        <v>7500</v>
      </c>
      <c r="S232" s="61">
        <f t="shared" si="247"/>
        <v>8125</v>
      </c>
      <c r="T232" s="61">
        <f t="shared" si="247"/>
        <v>8750</v>
      </c>
      <c r="U232" s="61">
        <f t="shared" si="247"/>
        <v>9375</v>
      </c>
      <c r="V232" s="61">
        <f t="shared" si="247"/>
        <v>10000</v>
      </c>
      <c r="W232" s="61">
        <f t="shared" si="247"/>
        <v>10625</v>
      </c>
      <c r="X232" s="61">
        <f t="shared" si="247"/>
        <v>11250</v>
      </c>
      <c r="Y232" s="61">
        <f t="shared" si="247"/>
        <v>11875</v>
      </c>
      <c r="Z232" s="61">
        <f t="shared" si="247"/>
        <v>12500</v>
      </c>
      <c r="AA232" s="61">
        <f t="shared" si="247"/>
        <v>13125</v>
      </c>
      <c r="AB232" s="61">
        <f t="shared" si="247"/>
        <v>13750</v>
      </c>
    </row>
    <row r="233" spans="3:28" outlineLevel="1">
      <c r="C233" s="57"/>
      <c r="D233" s="52" t="s">
        <v>110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v>0</v>
      </c>
      <c r="AA233" s="60">
        <v>0</v>
      </c>
      <c r="AB233" s="60">
        <v>0</v>
      </c>
    </row>
    <row r="234" spans="3:28" outlineLevel="1">
      <c r="C234" s="57"/>
      <c r="D234" s="52" t="s">
        <v>114</v>
      </c>
      <c r="E234" s="60">
        <f>E231+E232-E233</f>
        <v>520.83333333333337</v>
      </c>
      <c r="F234" s="60">
        <f t="shared" ref="F234:G234" si="248">F231+F232-F233</f>
        <v>1562.5</v>
      </c>
      <c r="G234" s="60">
        <f t="shared" si="248"/>
        <v>3125</v>
      </c>
      <c r="H234" s="60">
        <f t="shared" ref="H234" si="249">H231+H232-H233</f>
        <v>5208.3333333333339</v>
      </c>
      <c r="I234" s="60">
        <f t="shared" ref="I234" si="250">I231+I232-I233</f>
        <v>7812.5</v>
      </c>
      <c r="J234" s="60">
        <f t="shared" ref="J234" si="251">J231+J232-J233</f>
        <v>10937.5</v>
      </c>
      <c r="K234" s="60">
        <f t="shared" ref="K234" si="252">K231+K232-K233</f>
        <v>14583.333333333334</v>
      </c>
      <c r="L234" s="60">
        <f t="shared" ref="L234" si="253">L231+L232-L233</f>
        <v>18750</v>
      </c>
      <c r="M234" s="60">
        <f t="shared" ref="M234" si="254">M231+M232-M233</f>
        <v>23437.5</v>
      </c>
      <c r="N234" s="60">
        <f t="shared" ref="N234" si="255">N231+N232-N233</f>
        <v>28645.833333333332</v>
      </c>
      <c r="O234" s="60">
        <f t="shared" ref="O234" si="256">O231+O232-O233</f>
        <v>34375</v>
      </c>
      <c r="P234" s="60">
        <f t="shared" ref="P234" si="257">P231+P232-P233</f>
        <v>40625</v>
      </c>
      <c r="Q234" s="60">
        <f t="shared" ref="Q234" si="258">Q231+Q232-Q233</f>
        <v>47500</v>
      </c>
      <c r="R234" s="60">
        <f t="shared" ref="R234" si="259">R231+R232-R233</f>
        <v>55000</v>
      </c>
      <c r="S234" s="60">
        <f t="shared" ref="S234" si="260">S231+S232-S233</f>
        <v>63125</v>
      </c>
      <c r="T234" s="60">
        <f t="shared" ref="T234" si="261">T231+T232-T233</f>
        <v>71875</v>
      </c>
      <c r="U234" s="60">
        <f t="shared" ref="U234" si="262">U231+U232-U233</f>
        <v>81250</v>
      </c>
      <c r="V234" s="60">
        <f t="shared" ref="V234" si="263">V231+V232-V233</f>
        <v>91250</v>
      </c>
      <c r="W234" s="60">
        <f t="shared" ref="W234" si="264">W231+W232-W233</f>
        <v>101875</v>
      </c>
      <c r="X234" s="60">
        <f t="shared" ref="X234" si="265">X231+X232-X233</f>
        <v>113125</v>
      </c>
      <c r="Y234" s="60">
        <f t="shared" ref="Y234" si="266">Y231+Y232-Y233</f>
        <v>125000</v>
      </c>
      <c r="Z234" s="60">
        <f t="shared" ref="Z234" si="267">Z231+Z232-Z233</f>
        <v>137500</v>
      </c>
      <c r="AA234" s="60">
        <f t="shared" ref="AA234" si="268">AA231+AA232-AA233</f>
        <v>150625</v>
      </c>
      <c r="AB234" s="60">
        <f t="shared" ref="AB234" si="269">AB231+AB232-AB233</f>
        <v>164375</v>
      </c>
    </row>
    <row r="235" spans="3:28" outlineLevel="1">
      <c r="C235" s="57"/>
      <c r="D235" s="52"/>
      <c r="E235" s="64"/>
      <c r="F235" s="64"/>
      <c r="G235" s="64"/>
      <c r="H235" s="64"/>
      <c r="I235" s="64"/>
    </row>
    <row r="236" spans="3:28" outlineLevel="1">
      <c r="C236" s="57"/>
      <c r="D236" s="59" t="s">
        <v>115</v>
      </c>
      <c r="E236" s="64">
        <f>E229-E234</f>
        <v>24479.166666666668</v>
      </c>
      <c r="F236" s="64">
        <f t="shared" ref="F236:G236" si="270">F229-F234</f>
        <v>48437.5</v>
      </c>
      <c r="G236" s="64">
        <f t="shared" si="270"/>
        <v>71875</v>
      </c>
      <c r="H236" s="64">
        <f t="shared" ref="H236:AB236" si="271">H229-H234</f>
        <v>94791.666666666672</v>
      </c>
      <c r="I236" s="64">
        <f t="shared" si="271"/>
        <v>117187.5</v>
      </c>
      <c r="J236" s="64">
        <f t="shared" si="271"/>
        <v>139062.5</v>
      </c>
      <c r="K236" s="64">
        <f t="shared" si="271"/>
        <v>160416.66666666666</v>
      </c>
      <c r="L236" s="64">
        <f t="shared" si="271"/>
        <v>181250</v>
      </c>
      <c r="M236" s="64">
        <f t="shared" si="271"/>
        <v>201562.5</v>
      </c>
      <c r="N236" s="64">
        <f t="shared" si="271"/>
        <v>221354.16666666666</v>
      </c>
      <c r="O236" s="64">
        <f t="shared" si="271"/>
        <v>240625</v>
      </c>
      <c r="P236" s="64">
        <f t="shared" si="271"/>
        <v>259375</v>
      </c>
      <c r="Q236" s="64">
        <f t="shared" si="271"/>
        <v>282500</v>
      </c>
      <c r="R236" s="64">
        <f t="shared" si="271"/>
        <v>305000</v>
      </c>
      <c r="S236" s="64">
        <f t="shared" si="271"/>
        <v>326875</v>
      </c>
      <c r="T236" s="64">
        <f t="shared" si="271"/>
        <v>348125</v>
      </c>
      <c r="U236" s="64">
        <f t="shared" si="271"/>
        <v>368750</v>
      </c>
      <c r="V236" s="64">
        <f t="shared" si="271"/>
        <v>388750</v>
      </c>
      <c r="W236" s="64">
        <f t="shared" si="271"/>
        <v>408125</v>
      </c>
      <c r="X236" s="64">
        <f t="shared" si="271"/>
        <v>426875</v>
      </c>
      <c r="Y236" s="64">
        <f t="shared" si="271"/>
        <v>445000</v>
      </c>
      <c r="Z236" s="64">
        <f t="shared" si="271"/>
        <v>462500</v>
      </c>
      <c r="AA236" s="64">
        <f t="shared" si="271"/>
        <v>479375</v>
      </c>
      <c r="AB236" s="64">
        <f t="shared" si="271"/>
        <v>495625</v>
      </c>
    </row>
    <row r="237" spans="3:28" outlineLevel="1"/>
    <row r="238" spans="3:28" ht="15" outlineLevel="1" thickBot="1"/>
    <row r="239" spans="3:28" ht="18" outlineLevel="1">
      <c r="D239" s="36" t="s">
        <v>119</v>
      </c>
      <c r="E239" s="41" t="s">
        <v>22</v>
      </c>
      <c r="F239" s="41" t="s">
        <v>23</v>
      </c>
      <c r="G239" s="41" t="s">
        <v>24</v>
      </c>
      <c r="H239" s="41" t="s">
        <v>25</v>
      </c>
      <c r="I239" s="41" t="s">
        <v>26</v>
      </c>
      <c r="J239" s="41" t="s">
        <v>27</v>
      </c>
      <c r="K239" s="41" t="s">
        <v>28</v>
      </c>
      <c r="L239" s="41" t="s">
        <v>29</v>
      </c>
      <c r="M239" s="41" t="s">
        <v>30</v>
      </c>
      <c r="N239" s="41" t="s">
        <v>31</v>
      </c>
      <c r="O239" s="41" t="s">
        <v>32</v>
      </c>
      <c r="P239" s="41" t="s">
        <v>33</v>
      </c>
      <c r="Q239" s="42" t="s">
        <v>34</v>
      </c>
      <c r="R239" s="42" t="s">
        <v>35</v>
      </c>
      <c r="S239" s="42" t="s">
        <v>36</v>
      </c>
      <c r="T239" s="42" t="s">
        <v>37</v>
      </c>
      <c r="U239" s="42" t="s">
        <v>38</v>
      </c>
      <c r="V239" s="42" t="s">
        <v>39</v>
      </c>
      <c r="W239" s="42" t="s">
        <v>40</v>
      </c>
      <c r="X239" s="42" t="s">
        <v>41</v>
      </c>
      <c r="Y239" s="42" t="s">
        <v>42</v>
      </c>
      <c r="Z239" s="42" t="s">
        <v>43</v>
      </c>
      <c r="AA239" s="42" t="s">
        <v>44</v>
      </c>
      <c r="AB239" s="43" t="s">
        <v>45</v>
      </c>
    </row>
    <row r="240" spans="3:28" outlineLevel="1">
      <c r="D240" s="55"/>
      <c r="E240" s="54"/>
      <c r="F240" s="54"/>
      <c r="G240" s="56"/>
      <c r="H240" s="56"/>
      <c r="I240" s="56"/>
      <c r="J240" s="56"/>
      <c r="K240" s="56"/>
      <c r="N240" s="58"/>
    </row>
    <row r="241" spans="3:28" outlineLevel="1">
      <c r="D241" s="52" t="s">
        <v>108</v>
      </c>
      <c r="E241" s="62">
        <v>0</v>
      </c>
      <c r="F241" s="62">
        <f>E244</f>
        <v>50000</v>
      </c>
      <c r="G241" s="62">
        <f>F244</f>
        <v>50000</v>
      </c>
      <c r="H241" s="62">
        <f>G244</f>
        <v>50000</v>
      </c>
      <c r="I241" s="62">
        <f>H244</f>
        <v>50000</v>
      </c>
      <c r="J241" s="62">
        <f t="shared" ref="J241:AB241" si="272">I244</f>
        <v>50000</v>
      </c>
      <c r="K241" s="62">
        <f t="shared" si="272"/>
        <v>50000</v>
      </c>
      <c r="L241" s="62">
        <f t="shared" si="272"/>
        <v>50000</v>
      </c>
      <c r="M241" s="62">
        <f t="shared" si="272"/>
        <v>50000</v>
      </c>
      <c r="N241" s="62">
        <f t="shared" si="272"/>
        <v>50000</v>
      </c>
      <c r="O241" s="62">
        <f t="shared" si="272"/>
        <v>50000</v>
      </c>
      <c r="P241" s="62">
        <f t="shared" si="272"/>
        <v>50000</v>
      </c>
      <c r="Q241" s="62">
        <f t="shared" si="272"/>
        <v>50000</v>
      </c>
      <c r="R241" s="62">
        <f t="shared" si="272"/>
        <v>50000</v>
      </c>
      <c r="S241" s="62">
        <f t="shared" si="272"/>
        <v>50000</v>
      </c>
      <c r="T241" s="62">
        <f t="shared" si="272"/>
        <v>50000</v>
      </c>
      <c r="U241" s="62">
        <f t="shared" si="272"/>
        <v>50000</v>
      </c>
      <c r="V241" s="62">
        <f t="shared" si="272"/>
        <v>50000</v>
      </c>
      <c r="W241" s="62">
        <f t="shared" si="272"/>
        <v>50000</v>
      </c>
      <c r="X241" s="62">
        <f t="shared" si="272"/>
        <v>50000</v>
      </c>
      <c r="Y241" s="62">
        <f t="shared" si="272"/>
        <v>50000</v>
      </c>
      <c r="Z241" s="62">
        <f t="shared" si="272"/>
        <v>50000</v>
      </c>
      <c r="AA241" s="62">
        <f t="shared" si="272"/>
        <v>50000</v>
      </c>
      <c r="AB241" s="62">
        <f t="shared" si="272"/>
        <v>50000</v>
      </c>
    </row>
    <row r="242" spans="3:28" outlineLevel="1">
      <c r="D242" s="52" t="s">
        <v>109</v>
      </c>
      <c r="E242" s="60">
        <v>50000</v>
      </c>
      <c r="F242" s="60">
        <v>0</v>
      </c>
      <c r="G242" s="60">
        <v>0</v>
      </c>
      <c r="H242" s="60">
        <v>0</v>
      </c>
      <c r="I242" s="60">
        <v>0</v>
      </c>
      <c r="J242" s="60">
        <v>0</v>
      </c>
      <c r="K242" s="60">
        <v>0</v>
      </c>
      <c r="L242" s="60">
        <v>0</v>
      </c>
      <c r="M242" s="60">
        <v>0</v>
      </c>
      <c r="N242" s="60">
        <v>0</v>
      </c>
      <c r="O242" s="60">
        <v>0</v>
      </c>
      <c r="P242" s="60">
        <v>0</v>
      </c>
      <c r="Q242" s="60">
        <v>0</v>
      </c>
      <c r="R242" s="60">
        <v>0</v>
      </c>
      <c r="S242" s="60">
        <v>0</v>
      </c>
      <c r="T242" s="60">
        <v>0</v>
      </c>
      <c r="U242" s="60">
        <v>0</v>
      </c>
      <c r="V242" s="60">
        <v>0</v>
      </c>
      <c r="W242" s="60">
        <v>0</v>
      </c>
      <c r="X242" s="60">
        <v>0</v>
      </c>
      <c r="Y242" s="60">
        <v>0</v>
      </c>
      <c r="Z242" s="60">
        <v>0</v>
      </c>
      <c r="AA242" s="60">
        <v>0</v>
      </c>
      <c r="AB242" s="60">
        <v>0</v>
      </c>
    </row>
    <row r="243" spans="3:28" outlineLevel="1">
      <c r="D243" s="52" t="s">
        <v>110</v>
      </c>
      <c r="E243" s="60">
        <v>0</v>
      </c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60">
        <v>0</v>
      </c>
      <c r="O243" s="60">
        <v>0</v>
      </c>
      <c r="P243" s="60">
        <v>0</v>
      </c>
      <c r="Q243" s="60">
        <v>0</v>
      </c>
      <c r="R243" s="60">
        <v>0</v>
      </c>
      <c r="S243" s="60">
        <v>0</v>
      </c>
      <c r="T243" s="60">
        <v>0</v>
      </c>
      <c r="U243" s="60">
        <v>0</v>
      </c>
      <c r="V243" s="60">
        <v>0</v>
      </c>
      <c r="W243" s="60">
        <v>0</v>
      </c>
      <c r="X243" s="60">
        <v>0</v>
      </c>
      <c r="Y243" s="60">
        <v>0</v>
      </c>
      <c r="Z243" s="60">
        <v>0</v>
      </c>
      <c r="AA243" s="60">
        <v>0</v>
      </c>
      <c r="AB243" s="60">
        <v>0</v>
      </c>
    </row>
    <row r="244" spans="3:28" outlineLevel="1">
      <c r="D244" s="52" t="s">
        <v>111</v>
      </c>
      <c r="E244" s="60">
        <f>E241+E242-E243</f>
        <v>50000</v>
      </c>
      <c r="F244" s="60">
        <f t="shared" ref="F244" si="273">F241+F242-F243</f>
        <v>50000</v>
      </c>
      <c r="G244" s="60">
        <f t="shared" ref="G244" si="274">G241+G242-G243</f>
        <v>50000</v>
      </c>
      <c r="H244" s="60">
        <f t="shared" ref="H244" si="275">H241+H242-H243</f>
        <v>50000</v>
      </c>
      <c r="I244" s="60">
        <f t="shared" ref="I244" si="276">I241+I242-I243</f>
        <v>50000</v>
      </c>
      <c r="J244" s="60">
        <f t="shared" ref="J244" si="277">J241+J242-J243</f>
        <v>50000</v>
      </c>
      <c r="K244" s="60">
        <f t="shared" ref="K244" si="278">K241+K242-K243</f>
        <v>50000</v>
      </c>
      <c r="L244" s="60">
        <f t="shared" ref="L244" si="279">L241+L242-L243</f>
        <v>50000</v>
      </c>
      <c r="M244" s="60">
        <f t="shared" ref="M244" si="280">M241+M242-M243</f>
        <v>50000</v>
      </c>
      <c r="N244" s="60">
        <f t="shared" ref="N244" si="281">N241+N242-N243</f>
        <v>50000</v>
      </c>
      <c r="O244" s="60">
        <f t="shared" ref="O244" si="282">O241+O242-O243</f>
        <v>50000</v>
      </c>
      <c r="P244" s="60">
        <f t="shared" ref="P244" si="283">P241+P242-P243</f>
        <v>50000</v>
      </c>
      <c r="Q244" s="60">
        <f t="shared" ref="Q244" si="284">Q241+Q242-Q243</f>
        <v>50000</v>
      </c>
      <c r="R244" s="60">
        <f t="shared" ref="R244" si="285">R241+R242-R243</f>
        <v>50000</v>
      </c>
      <c r="S244" s="60">
        <f t="shared" ref="S244" si="286">S241+S242-S243</f>
        <v>50000</v>
      </c>
      <c r="T244" s="60">
        <f t="shared" ref="T244" si="287">T241+T242-T243</f>
        <v>50000</v>
      </c>
      <c r="U244" s="60">
        <f t="shared" ref="U244" si="288">U241+U242-U243</f>
        <v>50000</v>
      </c>
      <c r="V244" s="60">
        <f t="shared" ref="V244" si="289">V241+V242-V243</f>
        <v>50000</v>
      </c>
      <c r="W244" s="60">
        <f t="shared" ref="W244" si="290">W241+W242-W243</f>
        <v>50000</v>
      </c>
      <c r="X244" s="60">
        <f t="shared" ref="X244" si="291">X241+X242-X243</f>
        <v>50000</v>
      </c>
      <c r="Y244" s="60">
        <f t="shared" ref="Y244" si="292">Y241+Y242-Y243</f>
        <v>50000</v>
      </c>
      <c r="Z244" s="60">
        <f t="shared" ref="Z244" si="293">Z241+Z242-Z243</f>
        <v>50000</v>
      </c>
      <c r="AA244" s="60">
        <f t="shared" ref="AA244" si="294">AA241+AA242-AA243</f>
        <v>50000</v>
      </c>
      <c r="AB244" s="60">
        <f t="shared" ref="AB244" si="295">AB241+AB242-AB243</f>
        <v>50000</v>
      </c>
    </row>
    <row r="245" spans="3:28" outlineLevel="1">
      <c r="D245" s="52"/>
      <c r="E245" s="63"/>
      <c r="F245" s="63"/>
      <c r="G245" s="63"/>
      <c r="H245" s="63"/>
      <c r="I245" s="63"/>
      <c r="N245" s="58"/>
    </row>
    <row r="246" spans="3:28" outlineLevel="1">
      <c r="D246" s="52" t="s">
        <v>112</v>
      </c>
      <c r="E246" s="62">
        <v>0</v>
      </c>
      <c r="F246" s="65">
        <f>E249</f>
        <v>1041.6666666666667</v>
      </c>
      <c r="G246" s="65">
        <f t="shared" ref="G246:O246" si="296">F249</f>
        <v>2083.3333333333335</v>
      </c>
      <c r="H246" s="65">
        <f t="shared" si="296"/>
        <v>3125</v>
      </c>
      <c r="I246" s="65">
        <f t="shared" si="296"/>
        <v>4166.666666666667</v>
      </c>
      <c r="J246" s="65">
        <f t="shared" si="296"/>
        <v>5208.3333333333339</v>
      </c>
      <c r="K246" s="65">
        <f t="shared" si="296"/>
        <v>6250.0000000000009</v>
      </c>
      <c r="L246" s="65">
        <f t="shared" si="296"/>
        <v>7291.6666666666679</v>
      </c>
      <c r="M246" s="65">
        <f t="shared" si="296"/>
        <v>8333.3333333333339</v>
      </c>
      <c r="N246" s="65">
        <f t="shared" si="296"/>
        <v>9375</v>
      </c>
      <c r="O246" s="65">
        <f t="shared" si="296"/>
        <v>10416.666666666666</v>
      </c>
      <c r="P246" s="65">
        <f>O249</f>
        <v>11458.333333333332</v>
      </c>
      <c r="Q246" s="65">
        <f>P249</f>
        <v>12499.999999999998</v>
      </c>
      <c r="R246" s="65">
        <f t="shared" ref="R246:U246" si="297">Q249</f>
        <v>13541.666666666664</v>
      </c>
      <c r="S246" s="65">
        <f t="shared" si="297"/>
        <v>14583.33333333333</v>
      </c>
      <c r="T246" s="65">
        <f t="shared" si="297"/>
        <v>15624.999999999996</v>
      </c>
      <c r="U246" s="65">
        <f t="shared" si="297"/>
        <v>16666.666666666664</v>
      </c>
      <c r="V246" s="65">
        <f>U249</f>
        <v>17708.333333333332</v>
      </c>
      <c r="W246" s="65">
        <f t="shared" ref="W246:AB246" si="298">V249</f>
        <v>18750</v>
      </c>
      <c r="X246" s="65">
        <f t="shared" si="298"/>
        <v>19791.666666666668</v>
      </c>
      <c r="Y246" s="65">
        <f t="shared" si="298"/>
        <v>20833.333333333336</v>
      </c>
      <c r="Z246" s="65">
        <f t="shared" si="298"/>
        <v>21875.000000000004</v>
      </c>
      <c r="AA246" s="65">
        <f t="shared" si="298"/>
        <v>22916.666666666672</v>
      </c>
      <c r="AB246" s="65">
        <f t="shared" si="298"/>
        <v>23958.333333333339</v>
      </c>
    </row>
    <row r="247" spans="3:28" outlineLevel="1">
      <c r="C247" s="205">
        <v>0.25</v>
      </c>
      <c r="D247" s="52" t="s">
        <v>113</v>
      </c>
      <c r="E247" s="61">
        <f>(E244*$C$247)/12</f>
        <v>1041.6666666666667</v>
      </c>
      <c r="F247" s="61">
        <f t="shared" ref="F247:AB247" si="299">(F244*$C$247)/12</f>
        <v>1041.6666666666667</v>
      </c>
      <c r="G247" s="61">
        <f t="shared" si="299"/>
        <v>1041.6666666666667</v>
      </c>
      <c r="H247" s="61">
        <f t="shared" si="299"/>
        <v>1041.6666666666667</v>
      </c>
      <c r="I247" s="61">
        <f t="shared" si="299"/>
        <v>1041.6666666666667</v>
      </c>
      <c r="J247" s="61">
        <f t="shared" si="299"/>
        <v>1041.6666666666667</v>
      </c>
      <c r="K247" s="61">
        <f t="shared" si="299"/>
        <v>1041.6666666666667</v>
      </c>
      <c r="L247" s="61">
        <f t="shared" si="299"/>
        <v>1041.6666666666667</v>
      </c>
      <c r="M247" s="61">
        <f t="shared" si="299"/>
        <v>1041.6666666666667</v>
      </c>
      <c r="N247" s="61">
        <f t="shared" si="299"/>
        <v>1041.6666666666667</v>
      </c>
      <c r="O247" s="61">
        <f t="shared" si="299"/>
        <v>1041.6666666666667</v>
      </c>
      <c r="P247" s="61">
        <f t="shared" si="299"/>
        <v>1041.6666666666667</v>
      </c>
      <c r="Q247" s="61">
        <f t="shared" si="299"/>
        <v>1041.6666666666667</v>
      </c>
      <c r="R247" s="61">
        <f t="shared" si="299"/>
        <v>1041.6666666666667</v>
      </c>
      <c r="S247" s="61">
        <f t="shared" si="299"/>
        <v>1041.6666666666667</v>
      </c>
      <c r="T247" s="61">
        <f t="shared" si="299"/>
        <v>1041.6666666666667</v>
      </c>
      <c r="U247" s="61">
        <f t="shared" si="299"/>
        <v>1041.6666666666667</v>
      </c>
      <c r="V247" s="61">
        <f t="shared" si="299"/>
        <v>1041.6666666666667</v>
      </c>
      <c r="W247" s="61">
        <f t="shared" si="299"/>
        <v>1041.6666666666667</v>
      </c>
      <c r="X247" s="61">
        <f t="shared" si="299"/>
        <v>1041.6666666666667</v>
      </c>
      <c r="Y247" s="61">
        <f t="shared" si="299"/>
        <v>1041.6666666666667</v>
      </c>
      <c r="Z247" s="61">
        <f t="shared" si="299"/>
        <v>1041.6666666666667</v>
      </c>
      <c r="AA247" s="61">
        <f t="shared" si="299"/>
        <v>1041.6666666666667</v>
      </c>
      <c r="AB247" s="61">
        <f t="shared" si="299"/>
        <v>1041.6666666666667</v>
      </c>
    </row>
    <row r="248" spans="3:28" outlineLevel="1">
      <c r="D248" s="52" t="s">
        <v>110</v>
      </c>
      <c r="E248" s="60">
        <v>0</v>
      </c>
      <c r="F248" s="60">
        <v>0</v>
      </c>
      <c r="G248" s="60">
        <v>0</v>
      </c>
      <c r="H248" s="60">
        <v>0</v>
      </c>
      <c r="I248" s="60">
        <v>0</v>
      </c>
      <c r="J248" s="60">
        <v>0</v>
      </c>
      <c r="K248" s="60">
        <v>0</v>
      </c>
      <c r="L248" s="60">
        <v>0</v>
      </c>
      <c r="M248" s="60">
        <v>0</v>
      </c>
      <c r="N248" s="60">
        <v>0</v>
      </c>
      <c r="O248" s="60">
        <v>0</v>
      </c>
      <c r="P248" s="60">
        <v>0</v>
      </c>
      <c r="Q248" s="60">
        <v>0</v>
      </c>
      <c r="R248" s="60">
        <v>0</v>
      </c>
      <c r="S248" s="60">
        <v>0</v>
      </c>
      <c r="T248" s="60">
        <v>0</v>
      </c>
      <c r="U248" s="60">
        <v>0</v>
      </c>
      <c r="V248" s="60">
        <v>0</v>
      </c>
      <c r="W248" s="60">
        <v>0</v>
      </c>
      <c r="X248" s="60">
        <v>0</v>
      </c>
      <c r="Y248" s="60">
        <v>0</v>
      </c>
      <c r="Z248" s="60">
        <v>0</v>
      </c>
      <c r="AA248" s="60">
        <v>0</v>
      </c>
      <c r="AB248" s="60">
        <v>0</v>
      </c>
    </row>
    <row r="249" spans="3:28" outlineLevel="1">
      <c r="D249" s="52" t="s">
        <v>114</v>
      </c>
      <c r="E249" s="60">
        <f>E246+E247-E248</f>
        <v>1041.6666666666667</v>
      </c>
      <c r="F249" s="60">
        <f t="shared" ref="F249" si="300">F246+F247-F248</f>
        <v>2083.3333333333335</v>
      </c>
      <c r="G249" s="60">
        <f t="shared" ref="G249" si="301">G246+G247-G248</f>
        <v>3125</v>
      </c>
      <c r="H249" s="60">
        <f t="shared" ref="H249" si="302">H246+H247-H248</f>
        <v>4166.666666666667</v>
      </c>
      <c r="I249" s="60">
        <f t="shared" ref="I249" si="303">I246+I247-I248</f>
        <v>5208.3333333333339</v>
      </c>
      <c r="J249" s="60">
        <f t="shared" ref="J249" si="304">J246+J247-J248</f>
        <v>6250.0000000000009</v>
      </c>
      <c r="K249" s="60">
        <f t="shared" ref="K249" si="305">K246+K247-K248</f>
        <v>7291.6666666666679</v>
      </c>
      <c r="L249" s="60">
        <f t="shared" ref="L249" si="306">L246+L247-L248</f>
        <v>8333.3333333333339</v>
      </c>
      <c r="M249" s="60">
        <f t="shared" ref="M249" si="307">M246+M247-M248</f>
        <v>9375</v>
      </c>
      <c r="N249" s="60">
        <f t="shared" ref="N249" si="308">N246+N247-N248</f>
        <v>10416.666666666666</v>
      </c>
      <c r="O249" s="60">
        <f t="shared" ref="O249" si="309">O246+O247-O248</f>
        <v>11458.333333333332</v>
      </c>
      <c r="P249" s="60">
        <f t="shared" ref="P249" si="310">P246+P247-P248</f>
        <v>12499.999999999998</v>
      </c>
      <c r="Q249" s="60">
        <f t="shared" ref="Q249" si="311">Q246+Q247-Q248</f>
        <v>13541.666666666664</v>
      </c>
      <c r="R249" s="60">
        <f t="shared" ref="R249" si="312">R246+R247-R248</f>
        <v>14583.33333333333</v>
      </c>
      <c r="S249" s="60">
        <f t="shared" ref="S249" si="313">S246+S247-S248</f>
        <v>15624.999999999996</v>
      </c>
      <c r="T249" s="60">
        <f t="shared" ref="T249" si="314">T246+T247-T248</f>
        <v>16666.666666666664</v>
      </c>
      <c r="U249" s="60">
        <f t="shared" ref="U249" si="315">U246+U247-U248</f>
        <v>17708.333333333332</v>
      </c>
      <c r="V249" s="60">
        <f t="shared" ref="V249" si="316">V246+V247-V248</f>
        <v>18750</v>
      </c>
      <c r="W249" s="60">
        <f t="shared" ref="W249" si="317">W246+W247-W248</f>
        <v>19791.666666666668</v>
      </c>
      <c r="X249" s="60">
        <f t="shared" ref="X249" si="318">X246+X247-X248</f>
        <v>20833.333333333336</v>
      </c>
      <c r="Y249" s="60">
        <f t="shared" ref="Y249" si="319">Y246+Y247-Y248</f>
        <v>21875.000000000004</v>
      </c>
      <c r="Z249" s="60">
        <f t="shared" ref="Z249" si="320">Z246+Z247-Z248</f>
        <v>22916.666666666672</v>
      </c>
      <c r="AA249" s="60">
        <f t="shared" ref="AA249" si="321">AA246+AA247-AA248</f>
        <v>23958.333333333339</v>
      </c>
      <c r="AB249" s="60">
        <f t="shared" ref="AB249" si="322">AB246+AB247-AB248</f>
        <v>25000.000000000007</v>
      </c>
    </row>
    <row r="250" spans="3:28" outlineLevel="1">
      <c r="D250" s="52"/>
      <c r="E250" s="64"/>
      <c r="F250" s="64"/>
      <c r="G250" s="64"/>
      <c r="H250" s="64"/>
      <c r="I250" s="64"/>
    </row>
    <row r="251" spans="3:28" outlineLevel="1">
      <c r="D251" s="59" t="s">
        <v>115</v>
      </c>
      <c r="E251" s="64">
        <f>E244-E249</f>
        <v>48958.333333333336</v>
      </c>
      <c r="F251" s="64">
        <f t="shared" ref="F251:AB251" si="323">F244-F249</f>
        <v>47916.666666666664</v>
      </c>
      <c r="G251" s="64">
        <f t="shared" si="323"/>
        <v>46875</v>
      </c>
      <c r="H251" s="64">
        <f t="shared" si="323"/>
        <v>45833.333333333336</v>
      </c>
      <c r="I251" s="64">
        <f t="shared" si="323"/>
        <v>44791.666666666664</v>
      </c>
      <c r="J251" s="64">
        <f t="shared" si="323"/>
        <v>43750</v>
      </c>
      <c r="K251" s="64">
        <f t="shared" si="323"/>
        <v>42708.333333333328</v>
      </c>
      <c r="L251" s="64">
        <f t="shared" si="323"/>
        <v>41666.666666666664</v>
      </c>
      <c r="M251" s="64">
        <f t="shared" si="323"/>
        <v>40625</v>
      </c>
      <c r="N251" s="64">
        <f t="shared" si="323"/>
        <v>39583.333333333336</v>
      </c>
      <c r="O251" s="64">
        <f t="shared" si="323"/>
        <v>38541.666666666672</v>
      </c>
      <c r="P251" s="64">
        <f t="shared" si="323"/>
        <v>37500</v>
      </c>
      <c r="Q251" s="64">
        <f t="shared" si="323"/>
        <v>36458.333333333336</v>
      </c>
      <c r="R251" s="64">
        <f t="shared" si="323"/>
        <v>35416.666666666672</v>
      </c>
      <c r="S251" s="64">
        <f t="shared" si="323"/>
        <v>34375</v>
      </c>
      <c r="T251" s="64">
        <f t="shared" si="323"/>
        <v>33333.333333333336</v>
      </c>
      <c r="U251" s="64">
        <f t="shared" si="323"/>
        <v>32291.666666666668</v>
      </c>
      <c r="V251" s="64">
        <f t="shared" si="323"/>
        <v>31250</v>
      </c>
      <c r="W251" s="64">
        <f t="shared" si="323"/>
        <v>30208.333333333332</v>
      </c>
      <c r="X251" s="64">
        <f t="shared" si="323"/>
        <v>29166.666666666664</v>
      </c>
      <c r="Y251" s="64">
        <f t="shared" si="323"/>
        <v>28124.999999999996</v>
      </c>
      <c r="Z251" s="64">
        <f t="shared" si="323"/>
        <v>27083.333333333328</v>
      </c>
      <c r="AA251" s="64">
        <f t="shared" si="323"/>
        <v>26041.666666666661</v>
      </c>
      <c r="AB251" s="64">
        <f t="shared" si="323"/>
        <v>24999.999999999993</v>
      </c>
    </row>
    <row r="252" spans="3:28" outlineLevel="1"/>
    <row r="253" spans="3:28" outlineLevel="1">
      <c r="D253" s="69" t="s">
        <v>152</v>
      </c>
      <c r="E253" s="70">
        <f>E251+E236+E221</f>
        <v>124570.83333333334</v>
      </c>
      <c r="F253" s="70">
        <f t="shared" ref="F253:AB253" si="324">F251+F236+F221</f>
        <v>154487.5</v>
      </c>
      <c r="G253" s="70">
        <f>G251+G236+G221</f>
        <v>179816.66666666666</v>
      </c>
      <c r="H253" s="70">
        <f t="shared" si="324"/>
        <v>204558.33333333334</v>
      </c>
      <c r="I253" s="70">
        <f t="shared" si="324"/>
        <v>224779.16666666666</v>
      </c>
      <c r="J253" s="70">
        <f t="shared" si="324"/>
        <v>248412.5</v>
      </c>
      <c r="K253" s="70">
        <f t="shared" si="324"/>
        <v>267525</v>
      </c>
      <c r="L253" s="70">
        <f t="shared" si="324"/>
        <v>286116.66666666663</v>
      </c>
      <c r="M253" s="70">
        <f t="shared" si="324"/>
        <v>304187.5</v>
      </c>
      <c r="N253" s="70">
        <f t="shared" si="324"/>
        <v>325670.83333333331</v>
      </c>
      <c r="O253" s="70">
        <f t="shared" si="324"/>
        <v>342633.33333333337</v>
      </c>
      <c r="P253" s="70">
        <f t="shared" si="324"/>
        <v>359075</v>
      </c>
      <c r="Q253" s="70">
        <f t="shared" si="324"/>
        <v>411358.33333333331</v>
      </c>
      <c r="R253" s="70">
        <f t="shared" si="324"/>
        <v>438883.33333333337</v>
      </c>
      <c r="S253" s="70">
        <f t="shared" si="324"/>
        <v>457783.33333333337</v>
      </c>
      <c r="T253" s="70">
        <f t="shared" si="324"/>
        <v>476058.33333333331</v>
      </c>
      <c r="U253" s="70">
        <f t="shared" si="324"/>
        <v>493708.33333333337</v>
      </c>
      <c r="V253" s="70">
        <f t="shared" si="324"/>
        <v>510733.33333333337</v>
      </c>
      <c r="W253" s="70">
        <f t="shared" si="324"/>
        <v>531066.66666666663</v>
      </c>
      <c r="X253" s="70">
        <f t="shared" si="324"/>
        <v>546775</v>
      </c>
      <c r="Y253" s="70">
        <f t="shared" si="324"/>
        <v>561858.33333333337</v>
      </c>
      <c r="Z253" s="70">
        <f t="shared" si="324"/>
        <v>576316.66666666663</v>
      </c>
      <c r="AA253" s="70">
        <f t="shared" si="324"/>
        <v>590150</v>
      </c>
      <c r="AB253" s="70">
        <f t="shared" si="324"/>
        <v>603358.33333333337</v>
      </c>
    </row>
    <row r="254" spans="3:28" outlineLevel="1"/>
    <row r="255" spans="3:28" outlineLevel="1"/>
    <row r="256" spans="3:28" outlineLevel="1"/>
    <row r="257" spans="2:31" outlineLevel="1">
      <c r="C257" s="206" t="s">
        <v>121</v>
      </c>
    </row>
    <row r="258" spans="2:31" outlineLevel="1">
      <c r="D258" t="s">
        <v>122</v>
      </c>
      <c r="E258" s="29">
        <f t="shared" ref="E258:AB258" si="325">E327</f>
        <v>2653386.6666666665</v>
      </c>
      <c r="F258" s="29">
        <f t="shared" si="325"/>
        <v>2619772.5</v>
      </c>
      <c r="G258" s="29">
        <f t="shared" si="325"/>
        <v>2580637.5</v>
      </c>
      <c r="H258" s="29">
        <f t="shared" si="325"/>
        <v>2559760</v>
      </c>
      <c r="I258" s="29">
        <f t="shared" si="325"/>
        <v>2533382.5</v>
      </c>
      <c r="J258" s="29">
        <f t="shared" si="325"/>
        <v>2489505</v>
      </c>
      <c r="K258" s="29">
        <f t="shared" si="325"/>
        <v>2564980.8333333335</v>
      </c>
      <c r="L258" s="29">
        <f t="shared" si="325"/>
        <v>2632508.75</v>
      </c>
      <c r="M258" s="29">
        <f t="shared" si="325"/>
        <v>2692088.75</v>
      </c>
      <c r="N258" s="29">
        <f t="shared" si="325"/>
        <v>2728499.1666666665</v>
      </c>
      <c r="O258" s="29">
        <f t="shared" si="325"/>
        <v>2822707.5</v>
      </c>
      <c r="P258" s="29">
        <f t="shared" si="325"/>
        <v>2828520</v>
      </c>
      <c r="Q258" s="29">
        <f t="shared" si="325"/>
        <v>2957610.4166666665</v>
      </c>
      <c r="R258" s="29">
        <f t="shared" si="325"/>
        <v>3102588.4375</v>
      </c>
      <c r="S258" s="29">
        <f t="shared" si="325"/>
        <v>3239140.9375</v>
      </c>
      <c r="T258" s="29">
        <f t="shared" si="325"/>
        <v>3437604.111111111</v>
      </c>
      <c r="U258" s="29">
        <f t="shared" si="325"/>
        <v>3617061.729166667</v>
      </c>
      <c r="V258" s="29">
        <f t="shared" si="325"/>
        <v>3777513.791666667</v>
      </c>
      <c r="W258" s="29">
        <f t="shared" si="325"/>
        <v>3990751.493055556</v>
      </c>
      <c r="X258" s="29">
        <f t="shared" si="325"/>
        <v>4186403.6041666674</v>
      </c>
      <c r="Y258" s="29">
        <f t="shared" si="325"/>
        <v>4357470.1250000009</v>
      </c>
      <c r="Z258" s="29">
        <f t="shared" si="325"/>
        <v>4497084.7500000009</v>
      </c>
      <c r="AA258" s="29">
        <f t="shared" si="325"/>
        <v>4719473.1250000009</v>
      </c>
      <c r="AB258" s="29">
        <f t="shared" si="325"/>
        <v>4739180.2500000009</v>
      </c>
    </row>
    <row r="259" spans="2:31" outlineLevel="1">
      <c r="D259" t="s">
        <v>123</v>
      </c>
      <c r="E259" s="29">
        <v>10000</v>
      </c>
      <c r="F259" s="29">
        <v>10000</v>
      </c>
      <c r="G259" s="29">
        <v>10000</v>
      </c>
      <c r="H259" s="29">
        <v>10000</v>
      </c>
      <c r="I259" s="29">
        <v>10000</v>
      </c>
      <c r="J259" s="29">
        <v>10000</v>
      </c>
      <c r="K259" s="29">
        <v>10000</v>
      </c>
      <c r="L259" s="29">
        <v>10000</v>
      </c>
      <c r="M259" s="29">
        <v>10000</v>
      </c>
      <c r="N259" s="29">
        <v>10000</v>
      </c>
      <c r="O259" s="29">
        <v>10000</v>
      </c>
      <c r="P259" s="29">
        <v>10000</v>
      </c>
      <c r="Q259" s="14">
        <v>15000</v>
      </c>
      <c r="R259" s="14">
        <v>15000</v>
      </c>
      <c r="S259" s="14">
        <v>15000</v>
      </c>
      <c r="T259" s="14">
        <v>15000</v>
      </c>
      <c r="U259" s="14">
        <v>15000</v>
      </c>
      <c r="V259" s="14">
        <v>15000</v>
      </c>
      <c r="W259" s="14">
        <v>15000</v>
      </c>
      <c r="X259" s="14">
        <v>15000</v>
      </c>
      <c r="Y259" s="14">
        <v>15000</v>
      </c>
      <c r="Z259" s="14">
        <v>15000</v>
      </c>
      <c r="AA259" s="14">
        <v>15000</v>
      </c>
      <c r="AB259" s="14">
        <v>15000</v>
      </c>
    </row>
    <row r="260" spans="2:31" outlineLevel="1"/>
    <row r="261" spans="2:31" outlineLevel="1">
      <c r="D261" s="69" t="s">
        <v>151</v>
      </c>
      <c r="E261" s="32">
        <f>SUM(E258:E260)</f>
        <v>2663386.6666666665</v>
      </c>
      <c r="F261" s="32">
        <f t="shared" ref="F261:AB261" si="326">SUM(F258:F260)</f>
        <v>2629772.5</v>
      </c>
      <c r="G261" s="32">
        <f t="shared" si="326"/>
        <v>2590637.5</v>
      </c>
      <c r="H261" s="32">
        <f t="shared" si="326"/>
        <v>2569760</v>
      </c>
      <c r="I261" s="32">
        <f t="shared" si="326"/>
        <v>2543382.5</v>
      </c>
      <c r="J261" s="32">
        <f t="shared" si="326"/>
        <v>2499505</v>
      </c>
      <c r="K261" s="32">
        <f t="shared" si="326"/>
        <v>2574980.8333333335</v>
      </c>
      <c r="L261" s="32">
        <f t="shared" si="326"/>
        <v>2642508.75</v>
      </c>
      <c r="M261" s="32">
        <f t="shared" si="326"/>
        <v>2702088.75</v>
      </c>
      <c r="N261" s="32">
        <f t="shared" si="326"/>
        <v>2738499.1666666665</v>
      </c>
      <c r="O261" s="32">
        <f t="shared" si="326"/>
        <v>2832707.5</v>
      </c>
      <c r="P261" s="32">
        <f t="shared" si="326"/>
        <v>2838520</v>
      </c>
      <c r="Q261" s="32">
        <f t="shared" si="326"/>
        <v>2972610.4166666665</v>
      </c>
      <c r="R261" s="32">
        <f t="shared" si="326"/>
        <v>3117588.4375</v>
      </c>
      <c r="S261" s="32">
        <f t="shared" si="326"/>
        <v>3254140.9375</v>
      </c>
      <c r="T261" s="32">
        <f t="shared" si="326"/>
        <v>3452604.111111111</v>
      </c>
      <c r="U261" s="32">
        <f t="shared" si="326"/>
        <v>3632061.729166667</v>
      </c>
      <c r="V261" s="32">
        <f t="shared" si="326"/>
        <v>3792513.791666667</v>
      </c>
      <c r="W261" s="32">
        <f t="shared" si="326"/>
        <v>4005751.493055556</v>
      </c>
      <c r="X261" s="32">
        <f t="shared" si="326"/>
        <v>4201403.6041666679</v>
      </c>
      <c r="Y261" s="32">
        <f t="shared" si="326"/>
        <v>4372470.1250000009</v>
      </c>
      <c r="Z261" s="32">
        <f t="shared" si="326"/>
        <v>4512084.7500000009</v>
      </c>
      <c r="AA261" s="32">
        <f t="shared" si="326"/>
        <v>4734473.1250000009</v>
      </c>
      <c r="AB261" s="32">
        <f t="shared" si="326"/>
        <v>4754180.2500000009</v>
      </c>
    </row>
    <row r="262" spans="2:31" outlineLevel="1"/>
    <row r="263" spans="2:31" outlineLevel="1"/>
    <row r="264" spans="2:31" outlineLevel="1">
      <c r="D264" s="71" t="s">
        <v>153</v>
      </c>
      <c r="E264" s="72">
        <f>E261+E253</f>
        <v>2787957.5</v>
      </c>
      <c r="F264" s="72">
        <f t="shared" ref="F264:AB264" si="327">F261+F253</f>
        <v>2784260</v>
      </c>
      <c r="G264" s="72">
        <f t="shared" si="327"/>
        <v>2770454.1666666665</v>
      </c>
      <c r="H264" s="72">
        <f t="shared" si="327"/>
        <v>2774318.3333333335</v>
      </c>
      <c r="I264" s="72">
        <f t="shared" si="327"/>
        <v>2768161.6666666665</v>
      </c>
      <c r="J264" s="72">
        <f t="shared" si="327"/>
        <v>2747917.5</v>
      </c>
      <c r="K264" s="72">
        <f t="shared" si="327"/>
        <v>2842505.8333333335</v>
      </c>
      <c r="L264" s="72">
        <f t="shared" si="327"/>
        <v>2928625.4166666665</v>
      </c>
      <c r="M264" s="72">
        <f t="shared" si="327"/>
        <v>3006276.25</v>
      </c>
      <c r="N264" s="72">
        <f t="shared" si="327"/>
        <v>3064170</v>
      </c>
      <c r="O264" s="72">
        <f t="shared" si="327"/>
        <v>3175340.8333333335</v>
      </c>
      <c r="P264" s="72">
        <f t="shared" si="327"/>
        <v>3197595</v>
      </c>
      <c r="Q264" s="72">
        <f t="shared" si="327"/>
        <v>3383968.75</v>
      </c>
      <c r="R264" s="72">
        <f t="shared" si="327"/>
        <v>3556471.7708333335</v>
      </c>
      <c r="S264" s="72">
        <f t="shared" si="327"/>
        <v>3711924.2708333335</v>
      </c>
      <c r="T264" s="72">
        <f t="shared" si="327"/>
        <v>3928662.4444444445</v>
      </c>
      <c r="U264" s="72">
        <f t="shared" si="327"/>
        <v>4125770.0625000005</v>
      </c>
      <c r="V264" s="72">
        <f t="shared" si="327"/>
        <v>4303247.125</v>
      </c>
      <c r="W264" s="72">
        <f t="shared" si="327"/>
        <v>4536818.1597222229</v>
      </c>
      <c r="X264" s="72">
        <f t="shared" si="327"/>
        <v>4748178.6041666679</v>
      </c>
      <c r="Y264" s="72">
        <f t="shared" si="327"/>
        <v>4934328.458333334</v>
      </c>
      <c r="Z264" s="72">
        <f t="shared" si="327"/>
        <v>5088401.4166666679</v>
      </c>
      <c r="AA264" s="72">
        <f t="shared" si="327"/>
        <v>5324623.1250000009</v>
      </c>
      <c r="AB264" s="72">
        <f t="shared" si="327"/>
        <v>5357538.583333334</v>
      </c>
    </row>
    <row r="265" spans="2:31" outlineLevel="1"/>
    <row r="266" spans="2:31" ht="15" outlineLevel="1" thickBot="1"/>
    <row r="267" spans="2:31" outlineLevel="1">
      <c r="B267" s="201" t="s">
        <v>124</v>
      </c>
      <c r="C267" s="206" t="s">
        <v>125</v>
      </c>
      <c r="E267" s="41" t="s">
        <v>22</v>
      </c>
      <c r="F267" s="41" t="s">
        <v>23</v>
      </c>
      <c r="G267" s="41" t="s">
        <v>24</v>
      </c>
      <c r="H267" s="41" t="s">
        <v>25</v>
      </c>
      <c r="I267" s="41" t="s">
        <v>26</v>
      </c>
      <c r="J267" s="41" t="s">
        <v>27</v>
      </c>
      <c r="K267" s="41" t="s">
        <v>28</v>
      </c>
      <c r="L267" s="41" t="s">
        <v>29</v>
      </c>
      <c r="M267" s="41" t="s">
        <v>30</v>
      </c>
      <c r="N267" s="41" t="s">
        <v>31</v>
      </c>
      <c r="O267" s="41" t="s">
        <v>32</v>
      </c>
      <c r="P267" s="41" t="s">
        <v>33</v>
      </c>
      <c r="Q267" s="42" t="s">
        <v>34</v>
      </c>
      <c r="R267" s="42" t="s">
        <v>35</v>
      </c>
      <c r="S267" s="42" t="s">
        <v>36</v>
      </c>
      <c r="T267" s="42" t="s">
        <v>37</v>
      </c>
      <c r="U267" s="42" t="s">
        <v>38</v>
      </c>
      <c r="V267" s="42" t="s">
        <v>39</v>
      </c>
      <c r="W267" s="42" t="s">
        <v>40</v>
      </c>
      <c r="X267" s="42" t="s">
        <v>41</v>
      </c>
      <c r="Y267" s="42" t="s">
        <v>42</v>
      </c>
      <c r="Z267" s="42" t="s">
        <v>43</v>
      </c>
      <c r="AA267" s="42" t="s">
        <v>44</v>
      </c>
      <c r="AB267" s="43" t="s">
        <v>45</v>
      </c>
    </row>
    <row r="268" spans="2:31" outlineLevel="1">
      <c r="D268" s="28" t="s">
        <v>126</v>
      </c>
    </row>
    <row r="269" spans="2:31" outlineLevel="1">
      <c r="D269" s="52" t="s">
        <v>108</v>
      </c>
      <c r="E269" s="62">
        <v>0</v>
      </c>
      <c r="F269" s="62">
        <f>E272</f>
        <v>42250</v>
      </c>
      <c r="G269" s="62">
        <f t="shared" ref="G269:P269" si="328">F272</f>
        <v>84500</v>
      </c>
      <c r="H269" s="62">
        <f t="shared" si="328"/>
        <v>126750</v>
      </c>
      <c r="I269" s="62">
        <f t="shared" si="328"/>
        <v>192750</v>
      </c>
      <c r="J269" s="62">
        <f t="shared" si="328"/>
        <v>258750</v>
      </c>
      <c r="K269" s="62">
        <f t="shared" si="328"/>
        <v>324750</v>
      </c>
      <c r="L269" s="62">
        <f t="shared" si="328"/>
        <v>420125</v>
      </c>
      <c r="M269" s="62">
        <f t="shared" si="328"/>
        <v>515500</v>
      </c>
      <c r="N269" s="62">
        <f t="shared" si="328"/>
        <v>610875</v>
      </c>
      <c r="O269" s="62">
        <f t="shared" si="328"/>
        <v>730000</v>
      </c>
      <c r="P269" s="62">
        <f t="shared" si="328"/>
        <v>854750</v>
      </c>
      <c r="Q269" s="62">
        <f t="shared" ref="Q269:AB269" si="329">P272</f>
        <v>979500</v>
      </c>
      <c r="R269" s="62">
        <f t="shared" si="329"/>
        <v>1170418.75</v>
      </c>
      <c r="S269" s="62">
        <f t="shared" si="329"/>
        <v>1367525</v>
      </c>
      <c r="T269" s="62">
        <f t="shared" si="329"/>
        <v>1564631.25</v>
      </c>
      <c r="U269" s="62">
        <f t="shared" si="329"/>
        <v>1792697.9166666667</v>
      </c>
      <c r="V269" s="62">
        <f t="shared" si="329"/>
        <v>2020764.5833333335</v>
      </c>
      <c r="W269" s="62">
        <f t="shared" si="329"/>
        <v>2248831.25</v>
      </c>
      <c r="X269" s="62">
        <f t="shared" si="329"/>
        <v>2507858.3333333335</v>
      </c>
      <c r="Y269" s="62">
        <f t="shared" si="329"/>
        <v>2766885.416666667</v>
      </c>
      <c r="Z269" s="62">
        <f t="shared" si="329"/>
        <v>3025912.5000000005</v>
      </c>
      <c r="AA269" s="62">
        <f t="shared" si="329"/>
        <v>3322087.5000000005</v>
      </c>
      <c r="AB269" s="62">
        <f t="shared" si="329"/>
        <v>3618262.5000000005</v>
      </c>
      <c r="AC269" s="62"/>
      <c r="AD269" s="62"/>
      <c r="AE269" s="62"/>
    </row>
    <row r="270" spans="2:31" outlineLevel="1">
      <c r="D270" s="52" t="s">
        <v>127</v>
      </c>
      <c r="E270" s="60">
        <f t="shared" ref="E270:AB270" si="330">E21+E38+E55</f>
        <v>42250</v>
      </c>
      <c r="F270" s="60">
        <f t="shared" si="330"/>
        <v>42250</v>
      </c>
      <c r="G270" s="60">
        <f t="shared" si="330"/>
        <v>42250</v>
      </c>
      <c r="H270" s="60">
        <f t="shared" si="330"/>
        <v>66000</v>
      </c>
      <c r="I270" s="60">
        <f t="shared" si="330"/>
        <v>66000</v>
      </c>
      <c r="J270" s="60">
        <f t="shared" si="330"/>
        <v>66000</v>
      </c>
      <c r="K270" s="60">
        <f t="shared" si="330"/>
        <v>95375</v>
      </c>
      <c r="L270" s="60">
        <f t="shared" si="330"/>
        <v>95375</v>
      </c>
      <c r="M270" s="60">
        <f t="shared" si="330"/>
        <v>95375</v>
      </c>
      <c r="N270" s="60">
        <f t="shared" si="330"/>
        <v>119125</v>
      </c>
      <c r="O270" s="60">
        <f t="shared" si="330"/>
        <v>124750</v>
      </c>
      <c r="P270" s="60">
        <f t="shared" si="330"/>
        <v>124750</v>
      </c>
      <c r="Q270" s="60">
        <f t="shared" si="330"/>
        <v>190918.75000000003</v>
      </c>
      <c r="R270" s="60">
        <f t="shared" si="330"/>
        <v>197106.25000000003</v>
      </c>
      <c r="S270" s="60">
        <f t="shared" si="330"/>
        <v>197106.25000000003</v>
      </c>
      <c r="T270" s="60">
        <f t="shared" si="330"/>
        <v>228066.66666666669</v>
      </c>
      <c r="U270" s="60">
        <f t="shared" si="330"/>
        <v>228066.66666666669</v>
      </c>
      <c r="V270" s="60">
        <f t="shared" si="330"/>
        <v>228066.66666666669</v>
      </c>
      <c r="W270" s="60">
        <f t="shared" si="330"/>
        <v>259027.08333333337</v>
      </c>
      <c r="X270" s="60">
        <f t="shared" si="330"/>
        <v>259027.08333333337</v>
      </c>
      <c r="Y270" s="60">
        <f t="shared" si="330"/>
        <v>259027.08333333337</v>
      </c>
      <c r="Z270" s="60">
        <f t="shared" si="330"/>
        <v>296175.00000000006</v>
      </c>
      <c r="AA270" s="60">
        <f t="shared" si="330"/>
        <v>296175.00000000006</v>
      </c>
      <c r="AB270" s="60">
        <f t="shared" si="330"/>
        <v>296175.00000000006</v>
      </c>
      <c r="AC270" s="60"/>
      <c r="AD270" s="60"/>
      <c r="AE270" s="60"/>
    </row>
    <row r="271" spans="2:31" outlineLevel="1">
      <c r="D271" s="52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</row>
    <row r="272" spans="2:31" outlineLevel="1">
      <c r="D272" s="52" t="s">
        <v>111</v>
      </c>
      <c r="E272" s="60">
        <f>E269+E270-E271</f>
        <v>42250</v>
      </c>
      <c r="F272" s="60">
        <f t="shared" ref="F272" si="331">F269+F270-F271</f>
        <v>84500</v>
      </c>
      <c r="G272" s="60">
        <f t="shared" ref="G272" si="332">G269+G270-G271</f>
        <v>126750</v>
      </c>
      <c r="H272" s="60">
        <f t="shared" ref="H272" si="333">H269+H270-H271</f>
        <v>192750</v>
      </c>
      <c r="I272" s="60">
        <f t="shared" ref="I272" si="334">I269+I270-I271</f>
        <v>258750</v>
      </c>
      <c r="J272" s="60">
        <f t="shared" ref="J272" si="335">J269+J270-J271</f>
        <v>324750</v>
      </c>
      <c r="K272" s="60">
        <f t="shared" ref="K272" si="336">K269+K270-K271</f>
        <v>420125</v>
      </c>
      <c r="L272" s="60">
        <f t="shared" ref="L272" si="337">L269+L270-L271</f>
        <v>515500</v>
      </c>
      <c r="M272" s="60">
        <f t="shared" ref="M272" si="338">M269+M270-M271</f>
        <v>610875</v>
      </c>
      <c r="N272" s="60">
        <f t="shared" ref="N272" si="339">N269+N270-N271</f>
        <v>730000</v>
      </c>
      <c r="O272" s="60">
        <f t="shared" ref="O272" si="340">O269+O270-O271</f>
        <v>854750</v>
      </c>
      <c r="P272" s="60">
        <f t="shared" ref="P272" si="341">P269+P270-P271</f>
        <v>979500</v>
      </c>
      <c r="Q272" s="60">
        <f t="shared" ref="Q272" si="342">Q269+Q270-Q271</f>
        <v>1170418.75</v>
      </c>
      <c r="R272" s="60">
        <f t="shared" ref="R272" si="343">R269+R270-R271</f>
        <v>1367525</v>
      </c>
      <c r="S272" s="60">
        <f t="shared" ref="S272" si="344">S269+S270-S271</f>
        <v>1564631.25</v>
      </c>
      <c r="T272" s="60">
        <f t="shared" ref="T272" si="345">T269+T270-T271</f>
        <v>1792697.9166666667</v>
      </c>
      <c r="U272" s="60">
        <f t="shared" ref="U272" si="346">U269+U270-U271</f>
        <v>2020764.5833333335</v>
      </c>
      <c r="V272" s="60">
        <f t="shared" ref="V272" si="347">V269+V270-V271</f>
        <v>2248831.25</v>
      </c>
      <c r="W272" s="60">
        <f t="shared" ref="W272" si="348">W269+W270-W271</f>
        <v>2507858.3333333335</v>
      </c>
      <c r="X272" s="60">
        <f t="shared" ref="X272" si="349">X269+X270-X271</f>
        <v>2766885.416666667</v>
      </c>
      <c r="Y272" s="60">
        <f t="shared" ref="Y272" si="350">Y269+Y270-Y271</f>
        <v>3025912.5000000005</v>
      </c>
      <c r="Z272" s="60">
        <f t="shared" ref="Z272" si="351">Z269+Z270-Z271</f>
        <v>3322087.5000000005</v>
      </c>
      <c r="AA272" s="60">
        <f t="shared" ref="AA272" si="352">AA269+AA270-AA271</f>
        <v>3618262.5000000005</v>
      </c>
      <c r="AB272" s="60">
        <f t="shared" ref="AB272" si="353">AB269+AB270-AB271</f>
        <v>3914437.5000000005</v>
      </c>
      <c r="AC272" s="60"/>
      <c r="AD272" s="60"/>
      <c r="AE272" s="60"/>
    </row>
    <row r="273" spans="2:31" outlineLevel="1">
      <c r="D273" s="52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</row>
    <row r="274" spans="2:31" outlineLevel="1">
      <c r="D274" s="52" t="s">
        <v>130</v>
      </c>
      <c r="E274" s="62">
        <v>0</v>
      </c>
      <c r="F274" s="65">
        <f>E277</f>
        <v>3520.833333333333</v>
      </c>
      <c r="G274" s="65">
        <f t="shared" ref="G274:P274" si="354">F277</f>
        <v>10562.5</v>
      </c>
      <c r="H274" s="65">
        <f t="shared" si="354"/>
        <v>21125</v>
      </c>
      <c r="I274" s="65">
        <f t="shared" si="354"/>
        <v>37187.5</v>
      </c>
      <c r="J274" s="65">
        <f t="shared" si="354"/>
        <v>58750</v>
      </c>
      <c r="K274" s="65">
        <f t="shared" si="354"/>
        <v>85812.5</v>
      </c>
      <c r="L274" s="65">
        <f t="shared" si="354"/>
        <v>120822.91666666666</v>
      </c>
      <c r="M274" s="65">
        <f t="shared" si="354"/>
        <v>163781.25</v>
      </c>
      <c r="N274" s="65">
        <f t="shared" si="354"/>
        <v>214687.5</v>
      </c>
      <c r="O274" s="65">
        <f t="shared" si="354"/>
        <v>275520.83333333331</v>
      </c>
      <c r="P274" s="65">
        <f t="shared" si="354"/>
        <v>346750</v>
      </c>
      <c r="Q274" s="65">
        <f t="shared" ref="Q274:AB274" si="355">P277</f>
        <v>428375</v>
      </c>
      <c r="R274" s="65">
        <f t="shared" si="355"/>
        <v>525909.89583333337</v>
      </c>
      <c r="S274" s="65">
        <f t="shared" si="355"/>
        <v>639870.3125</v>
      </c>
      <c r="T274" s="65">
        <f t="shared" si="355"/>
        <v>770256.25</v>
      </c>
      <c r="U274" s="65">
        <f t="shared" si="355"/>
        <v>919647.7430555555</v>
      </c>
      <c r="V274" s="65">
        <f t="shared" si="355"/>
        <v>1088044.7916666665</v>
      </c>
      <c r="W274" s="65">
        <f t="shared" si="355"/>
        <v>1275447.3958333333</v>
      </c>
      <c r="X274" s="65">
        <f t="shared" si="355"/>
        <v>1484435.5902777778</v>
      </c>
      <c r="Y274" s="65">
        <f t="shared" si="355"/>
        <v>1715009.375</v>
      </c>
      <c r="Z274" s="65">
        <f t="shared" si="355"/>
        <v>1967168.75</v>
      </c>
      <c r="AA274" s="65">
        <f t="shared" si="355"/>
        <v>2244009.375</v>
      </c>
      <c r="AB274" s="65">
        <f t="shared" si="355"/>
        <v>2545531.25</v>
      </c>
      <c r="AC274" s="65"/>
      <c r="AD274" s="65"/>
      <c r="AE274" s="65"/>
    </row>
    <row r="275" spans="2:31" outlineLevel="1">
      <c r="C275" s="208">
        <f>1/12</f>
        <v>8.3333333333333329E-2</v>
      </c>
      <c r="D275" s="52" t="s">
        <v>129</v>
      </c>
      <c r="E275" s="61">
        <f>(E272*$C$275)</f>
        <v>3520.833333333333</v>
      </c>
      <c r="F275" s="61">
        <f>(F272*$C$275)</f>
        <v>7041.6666666666661</v>
      </c>
      <c r="G275" s="61">
        <f t="shared" ref="G275:H275" si="356">(G272*$C$275)</f>
        <v>10562.5</v>
      </c>
      <c r="H275" s="61">
        <f t="shared" si="356"/>
        <v>16062.5</v>
      </c>
      <c r="I275" s="61">
        <f t="shared" ref="I275:P275" si="357">(I272*$C$275)</f>
        <v>21562.5</v>
      </c>
      <c r="J275" s="61">
        <f t="shared" si="357"/>
        <v>27062.5</v>
      </c>
      <c r="K275" s="61">
        <f t="shared" si="357"/>
        <v>35010.416666666664</v>
      </c>
      <c r="L275" s="61">
        <f t="shared" si="357"/>
        <v>42958.333333333328</v>
      </c>
      <c r="M275" s="61">
        <f t="shared" si="357"/>
        <v>50906.25</v>
      </c>
      <c r="N275" s="61">
        <f t="shared" si="357"/>
        <v>60833.333333333328</v>
      </c>
      <c r="O275" s="61">
        <f t="shared" si="357"/>
        <v>71229.166666666657</v>
      </c>
      <c r="P275" s="61">
        <f t="shared" si="357"/>
        <v>81625</v>
      </c>
      <c r="Q275" s="61">
        <f t="shared" ref="Q275:AB275" si="358">(Q272*$C$275)</f>
        <v>97534.895833333328</v>
      </c>
      <c r="R275" s="61">
        <f t="shared" si="358"/>
        <v>113960.41666666666</v>
      </c>
      <c r="S275" s="61">
        <f t="shared" si="358"/>
        <v>130385.9375</v>
      </c>
      <c r="T275" s="61">
        <f t="shared" si="358"/>
        <v>149391.49305555556</v>
      </c>
      <c r="U275" s="61">
        <f t="shared" si="358"/>
        <v>168397.04861111112</v>
      </c>
      <c r="V275" s="61">
        <f t="shared" si="358"/>
        <v>187402.60416666666</v>
      </c>
      <c r="W275" s="61">
        <f t="shared" si="358"/>
        <v>208988.19444444444</v>
      </c>
      <c r="X275" s="61">
        <f t="shared" si="358"/>
        <v>230573.78472222225</v>
      </c>
      <c r="Y275" s="61">
        <f t="shared" si="358"/>
        <v>252159.37500000003</v>
      </c>
      <c r="Z275" s="61">
        <f t="shared" si="358"/>
        <v>276840.625</v>
      </c>
      <c r="AA275" s="61">
        <f t="shared" si="358"/>
        <v>301521.875</v>
      </c>
      <c r="AB275" s="61">
        <f t="shared" si="358"/>
        <v>326203.125</v>
      </c>
      <c r="AC275" s="61"/>
      <c r="AD275" s="61"/>
      <c r="AE275" s="61"/>
    </row>
    <row r="276" spans="2:31" outlineLevel="1">
      <c r="D276" s="52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</row>
    <row r="277" spans="2:31" outlineLevel="1">
      <c r="D277" s="52" t="s">
        <v>131</v>
      </c>
      <c r="E277" s="60">
        <f>E274+E275-E276</f>
        <v>3520.833333333333</v>
      </c>
      <c r="F277" s="60">
        <f t="shared" ref="F277" si="359">F274+F275-F276</f>
        <v>10562.5</v>
      </c>
      <c r="G277" s="60">
        <f t="shared" ref="G277" si="360">G274+G275-G276</f>
        <v>21125</v>
      </c>
      <c r="H277" s="60">
        <f t="shared" ref="H277" si="361">H274+H275-H276</f>
        <v>37187.5</v>
      </c>
      <c r="I277" s="60">
        <f t="shared" ref="I277" si="362">I274+I275-I276</f>
        <v>58750</v>
      </c>
      <c r="J277" s="60">
        <f t="shared" ref="J277" si="363">J274+J275-J276</f>
        <v>85812.5</v>
      </c>
      <c r="K277" s="60">
        <f t="shared" ref="K277" si="364">K274+K275-K276</f>
        <v>120822.91666666666</v>
      </c>
      <c r="L277" s="60">
        <f t="shared" ref="L277" si="365">L274+L275-L276</f>
        <v>163781.25</v>
      </c>
      <c r="M277" s="60">
        <f t="shared" ref="M277" si="366">M274+M275-M276</f>
        <v>214687.5</v>
      </c>
      <c r="N277" s="60">
        <f t="shared" ref="N277" si="367">N274+N275-N276</f>
        <v>275520.83333333331</v>
      </c>
      <c r="O277" s="60">
        <f t="shared" ref="O277" si="368">O274+O275-O276</f>
        <v>346750</v>
      </c>
      <c r="P277" s="60">
        <f t="shared" ref="P277" si="369">P274+P275-P276</f>
        <v>428375</v>
      </c>
      <c r="Q277" s="60">
        <f t="shared" ref="Q277" si="370">Q274+Q275-Q276</f>
        <v>525909.89583333337</v>
      </c>
      <c r="R277" s="60">
        <f t="shared" ref="R277" si="371">R274+R275-R276</f>
        <v>639870.3125</v>
      </c>
      <c r="S277" s="60">
        <f t="shared" ref="S277" si="372">S274+S275-S276</f>
        <v>770256.25</v>
      </c>
      <c r="T277" s="60">
        <f t="shared" ref="T277" si="373">T274+T275-T276</f>
        <v>919647.7430555555</v>
      </c>
      <c r="U277" s="60">
        <f t="shared" ref="U277" si="374">U274+U275-U276</f>
        <v>1088044.7916666665</v>
      </c>
      <c r="V277" s="60">
        <f t="shared" ref="V277" si="375">V274+V275-V276</f>
        <v>1275447.3958333333</v>
      </c>
      <c r="W277" s="60">
        <f t="shared" ref="W277" si="376">W274+W275-W276</f>
        <v>1484435.5902777778</v>
      </c>
      <c r="X277" s="60">
        <f t="shared" ref="X277" si="377">X274+X275-X276</f>
        <v>1715009.375</v>
      </c>
      <c r="Y277" s="60">
        <f t="shared" ref="Y277" si="378">Y274+Y275-Y276</f>
        <v>1967168.75</v>
      </c>
      <c r="Z277" s="60">
        <f t="shared" ref="Z277" si="379">Z274+Z275-Z276</f>
        <v>2244009.375</v>
      </c>
      <c r="AA277" s="60">
        <f t="shared" ref="AA277" si="380">AA274+AA275-AA276</f>
        <v>2545531.25</v>
      </c>
      <c r="AB277" s="60">
        <f t="shared" ref="AB277" si="381">AB274+AB275-AB276</f>
        <v>2871734.375</v>
      </c>
      <c r="AC277" s="60"/>
      <c r="AD277" s="60"/>
      <c r="AE277" s="60"/>
    </row>
    <row r="278" spans="2:31" outlineLevel="1">
      <c r="D278" s="66"/>
      <c r="AC278" s="14"/>
      <c r="AD278" s="14"/>
      <c r="AE278" s="14"/>
    </row>
    <row r="279" spans="2:31" outlineLevel="1">
      <c r="D279" s="59" t="s">
        <v>128</v>
      </c>
      <c r="E279" s="64">
        <f>E272-E277</f>
        <v>38729.166666666664</v>
      </c>
      <c r="F279" s="64">
        <f t="shared" ref="F279:P279" si="382">F272-F277</f>
        <v>73937.5</v>
      </c>
      <c r="G279" s="64">
        <f t="shared" si="382"/>
        <v>105625</v>
      </c>
      <c r="H279" s="64">
        <f t="shared" si="382"/>
        <v>155562.5</v>
      </c>
      <c r="I279" s="64">
        <f t="shared" si="382"/>
        <v>200000</v>
      </c>
      <c r="J279" s="64">
        <f t="shared" si="382"/>
        <v>238937.5</v>
      </c>
      <c r="K279" s="64">
        <f t="shared" si="382"/>
        <v>299302.08333333337</v>
      </c>
      <c r="L279" s="64">
        <f t="shared" si="382"/>
        <v>351718.75</v>
      </c>
      <c r="M279" s="64">
        <f t="shared" si="382"/>
        <v>396187.5</v>
      </c>
      <c r="N279" s="64">
        <f t="shared" si="382"/>
        <v>454479.16666666669</v>
      </c>
      <c r="O279" s="64">
        <f t="shared" si="382"/>
        <v>508000</v>
      </c>
      <c r="P279" s="64">
        <f t="shared" si="382"/>
        <v>551125</v>
      </c>
      <c r="Q279" s="64">
        <f t="shared" ref="Q279:AB279" si="383">Q272-Q277</f>
        <v>644508.85416666663</v>
      </c>
      <c r="R279" s="64">
        <f t="shared" si="383"/>
        <v>727654.6875</v>
      </c>
      <c r="S279" s="64">
        <f t="shared" si="383"/>
        <v>794375</v>
      </c>
      <c r="T279" s="64">
        <f t="shared" si="383"/>
        <v>873050.17361111124</v>
      </c>
      <c r="U279" s="64">
        <f t="shared" si="383"/>
        <v>932719.79166666698</v>
      </c>
      <c r="V279" s="64">
        <f t="shared" si="383"/>
        <v>973383.85416666674</v>
      </c>
      <c r="W279" s="64">
        <f t="shared" si="383"/>
        <v>1023422.7430555557</v>
      </c>
      <c r="X279" s="64">
        <f t="shared" si="383"/>
        <v>1051876.041666667</v>
      </c>
      <c r="Y279" s="64">
        <f t="shared" si="383"/>
        <v>1058743.7500000005</v>
      </c>
      <c r="Z279" s="64">
        <f t="shared" si="383"/>
        <v>1078078.1250000005</v>
      </c>
      <c r="AA279" s="64">
        <f t="shared" si="383"/>
        <v>1072731.2500000005</v>
      </c>
      <c r="AB279" s="64">
        <f t="shared" si="383"/>
        <v>1042703.1250000005</v>
      </c>
      <c r="AC279" s="64"/>
      <c r="AD279" s="64"/>
      <c r="AE279" s="64"/>
    </row>
    <row r="280" spans="2:31" outlineLevel="1">
      <c r="D280" s="66"/>
    </row>
    <row r="281" spans="2:31" outlineLevel="1">
      <c r="D281" s="69" t="s">
        <v>150</v>
      </c>
      <c r="E281" s="70">
        <f>E279</f>
        <v>38729.166666666664</v>
      </c>
      <c r="F281" s="70">
        <f t="shared" ref="F281:AB281" si="384">F279</f>
        <v>73937.5</v>
      </c>
      <c r="G281" s="70">
        <f t="shared" si="384"/>
        <v>105625</v>
      </c>
      <c r="H281" s="70">
        <f t="shared" si="384"/>
        <v>155562.5</v>
      </c>
      <c r="I281" s="70">
        <f t="shared" si="384"/>
        <v>200000</v>
      </c>
      <c r="J281" s="70">
        <f t="shared" si="384"/>
        <v>238937.5</v>
      </c>
      <c r="K281" s="70">
        <f t="shared" si="384"/>
        <v>299302.08333333337</v>
      </c>
      <c r="L281" s="70">
        <f t="shared" si="384"/>
        <v>351718.75</v>
      </c>
      <c r="M281" s="70">
        <f t="shared" si="384"/>
        <v>396187.5</v>
      </c>
      <c r="N281" s="70">
        <f t="shared" si="384"/>
        <v>454479.16666666669</v>
      </c>
      <c r="O281" s="70">
        <f t="shared" si="384"/>
        <v>508000</v>
      </c>
      <c r="P281" s="70">
        <f t="shared" si="384"/>
        <v>551125</v>
      </c>
      <c r="Q281" s="70">
        <f t="shared" si="384"/>
        <v>644508.85416666663</v>
      </c>
      <c r="R281" s="70">
        <f t="shared" si="384"/>
        <v>727654.6875</v>
      </c>
      <c r="S281" s="70">
        <f t="shared" si="384"/>
        <v>794375</v>
      </c>
      <c r="T281" s="70">
        <f t="shared" si="384"/>
        <v>873050.17361111124</v>
      </c>
      <c r="U281" s="70">
        <f t="shared" si="384"/>
        <v>932719.79166666698</v>
      </c>
      <c r="V281" s="70">
        <f t="shared" si="384"/>
        <v>973383.85416666674</v>
      </c>
      <c r="W281" s="70">
        <f t="shared" si="384"/>
        <v>1023422.7430555557</v>
      </c>
      <c r="X281" s="70">
        <f t="shared" si="384"/>
        <v>1051876.041666667</v>
      </c>
      <c r="Y281" s="70">
        <f t="shared" si="384"/>
        <v>1058743.7500000005</v>
      </c>
      <c r="Z281" s="70">
        <f t="shared" si="384"/>
        <v>1078078.1250000005</v>
      </c>
      <c r="AA281" s="70">
        <f t="shared" si="384"/>
        <v>1072731.2500000005</v>
      </c>
      <c r="AB281" s="70">
        <f t="shared" si="384"/>
        <v>1042703.1250000005</v>
      </c>
    </row>
    <row r="282" spans="2:31" outlineLevel="1"/>
    <row r="283" spans="2:31" ht="15" outlineLevel="1" thickBot="1"/>
    <row r="284" spans="2:31" outlineLevel="1">
      <c r="C284" s="207" t="s">
        <v>133</v>
      </c>
      <c r="E284" s="41" t="s">
        <v>22</v>
      </c>
      <c r="F284" s="41" t="s">
        <v>23</v>
      </c>
      <c r="G284" s="41" t="s">
        <v>24</v>
      </c>
      <c r="H284" s="41" t="s">
        <v>25</v>
      </c>
      <c r="I284" s="41" t="s">
        <v>26</v>
      </c>
      <c r="J284" s="41" t="s">
        <v>27</v>
      </c>
      <c r="K284" s="41" t="s">
        <v>28</v>
      </c>
      <c r="L284" s="41" t="s">
        <v>29</v>
      </c>
      <c r="M284" s="41" t="s">
        <v>30</v>
      </c>
      <c r="N284" s="41" t="s">
        <v>31</v>
      </c>
      <c r="O284" s="41" t="s">
        <v>32</v>
      </c>
      <c r="P284" s="41" t="s">
        <v>33</v>
      </c>
      <c r="Q284" s="42" t="s">
        <v>34</v>
      </c>
      <c r="R284" s="42" t="s">
        <v>35</v>
      </c>
      <c r="S284" s="42" t="s">
        <v>36</v>
      </c>
      <c r="T284" s="42" t="s">
        <v>37</v>
      </c>
      <c r="U284" s="42" t="s">
        <v>38</v>
      </c>
      <c r="V284" s="42" t="s">
        <v>39</v>
      </c>
      <c r="W284" s="42" t="s">
        <v>40</v>
      </c>
      <c r="X284" s="42" t="s">
        <v>41</v>
      </c>
      <c r="Y284" s="42" t="s">
        <v>42</v>
      </c>
      <c r="Z284" s="42" t="s">
        <v>43</v>
      </c>
      <c r="AA284" s="42" t="s">
        <v>44</v>
      </c>
      <c r="AB284" s="43" t="s">
        <v>45</v>
      </c>
    </row>
    <row r="285" spans="2:31" outlineLevel="1">
      <c r="B285" s="201" t="s">
        <v>132</v>
      </c>
      <c r="D285" t="s">
        <v>156</v>
      </c>
      <c r="E285" s="29">
        <f>700000*3.75</f>
        <v>2625000</v>
      </c>
      <c r="F285" s="29">
        <f t="shared" ref="F285:AB285" si="385">700000*3.75</f>
        <v>2625000</v>
      </c>
      <c r="G285" s="29">
        <f t="shared" si="385"/>
        <v>2625000</v>
      </c>
      <c r="H285" s="29">
        <f t="shared" si="385"/>
        <v>2625000</v>
      </c>
      <c r="I285" s="29">
        <f t="shared" si="385"/>
        <v>2625000</v>
      </c>
      <c r="J285" s="29">
        <f t="shared" si="385"/>
        <v>2625000</v>
      </c>
      <c r="K285" s="29">
        <f t="shared" si="385"/>
        <v>2625000</v>
      </c>
      <c r="L285" s="29">
        <f t="shared" si="385"/>
        <v>2625000</v>
      </c>
      <c r="M285" s="29">
        <f t="shared" si="385"/>
        <v>2625000</v>
      </c>
      <c r="N285" s="29">
        <f t="shared" si="385"/>
        <v>2625000</v>
      </c>
      <c r="O285" s="29">
        <f t="shared" si="385"/>
        <v>2625000</v>
      </c>
      <c r="P285" s="29">
        <f t="shared" si="385"/>
        <v>2625000</v>
      </c>
      <c r="Q285" s="29">
        <f t="shared" si="385"/>
        <v>2625000</v>
      </c>
      <c r="R285" s="29">
        <f t="shared" si="385"/>
        <v>2625000</v>
      </c>
      <c r="S285" s="29">
        <f t="shared" si="385"/>
        <v>2625000</v>
      </c>
      <c r="T285" s="29">
        <f t="shared" si="385"/>
        <v>2625000</v>
      </c>
      <c r="U285" s="29">
        <f t="shared" si="385"/>
        <v>2625000</v>
      </c>
      <c r="V285" s="29">
        <f t="shared" si="385"/>
        <v>2625000</v>
      </c>
      <c r="W285" s="29">
        <f t="shared" si="385"/>
        <v>2625000</v>
      </c>
      <c r="X285" s="29">
        <f t="shared" si="385"/>
        <v>2625000</v>
      </c>
      <c r="Y285" s="29">
        <f t="shared" si="385"/>
        <v>2625000</v>
      </c>
      <c r="Z285" s="29">
        <f t="shared" si="385"/>
        <v>2625000</v>
      </c>
      <c r="AA285" s="29">
        <f t="shared" si="385"/>
        <v>2625000</v>
      </c>
      <c r="AB285" s="29">
        <f t="shared" si="385"/>
        <v>2625000</v>
      </c>
    </row>
    <row r="286" spans="2:31" outlineLevel="1">
      <c r="D286" t="s">
        <v>133</v>
      </c>
      <c r="E286" s="29">
        <v>200000</v>
      </c>
      <c r="F286" s="29">
        <v>200000</v>
      </c>
      <c r="G286" s="29">
        <v>200000</v>
      </c>
      <c r="H286" s="29">
        <v>200000</v>
      </c>
      <c r="I286" s="29">
        <v>200000</v>
      </c>
      <c r="J286" s="29">
        <v>200000</v>
      </c>
      <c r="K286" s="29">
        <v>200000</v>
      </c>
      <c r="L286" s="29">
        <v>200000</v>
      </c>
      <c r="M286" s="29">
        <v>200000</v>
      </c>
      <c r="N286" s="29">
        <v>200000</v>
      </c>
      <c r="O286" s="29">
        <v>200000</v>
      </c>
      <c r="P286" s="29">
        <v>200000</v>
      </c>
      <c r="Q286" s="29">
        <v>200000</v>
      </c>
      <c r="R286" s="29">
        <v>200000</v>
      </c>
      <c r="S286" s="29">
        <v>200000</v>
      </c>
      <c r="T286" s="29">
        <v>200000</v>
      </c>
      <c r="U286" s="29">
        <v>200000</v>
      </c>
      <c r="V286" s="29">
        <v>200000</v>
      </c>
      <c r="W286" s="29">
        <v>200000</v>
      </c>
      <c r="X286" s="29">
        <v>200000</v>
      </c>
      <c r="Y286" s="29">
        <v>200000</v>
      </c>
      <c r="Z286" s="29">
        <v>200000</v>
      </c>
      <c r="AA286" s="29">
        <v>200000</v>
      </c>
      <c r="AB286" s="29">
        <v>200000</v>
      </c>
    </row>
    <row r="287" spans="2:31" outlineLevel="1">
      <c r="D287" s="28" t="s">
        <v>49</v>
      </c>
      <c r="E287" s="30">
        <f>SUM(E285:E286)</f>
        <v>2825000</v>
      </c>
      <c r="F287" s="30">
        <f t="shared" ref="F287:AB287" si="386">SUM(F285:F286)</f>
        <v>2825000</v>
      </c>
      <c r="G287" s="30">
        <f t="shared" si="386"/>
        <v>2825000</v>
      </c>
      <c r="H287" s="30">
        <f t="shared" si="386"/>
        <v>2825000</v>
      </c>
      <c r="I287" s="30">
        <f t="shared" si="386"/>
        <v>2825000</v>
      </c>
      <c r="J287" s="30">
        <f t="shared" si="386"/>
        <v>2825000</v>
      </c>
      <c r="K287" s="30">
        <f t="shared" si="386"/>
        <v>2825000</v>
      </c>
      <c r="L287" s="30">
        <f t="shared" si="386"/>
        <v>2825000</v>
      </c>
      <c r="M287" s="30">
        <f t="shared" si="386"/>
        <v>2825000</v>
      </c>
      <c r="N287" s="30">
        <f t="shared" si="386"/>
        <v>2825000</v>
      </c>
      <c r="O287" s="30">
        <f t="shared" si="386"/>
        <v>2825000</v>
      </c>
      <c r="P287" s="30">
        <f t="shared" si="386"/>
        <v>2825000</v>
      </c>
      <c r="Q287" s="30">
        <f t="shared" si="386"/>
        <v>2825000</v>
      </c>
      <c r="R287" s="30">
        <f t="shared" si="386"/>
        <v>2825000</v>
      </c>
      <c r="S287" s="30">
        <f t="shared" si="386"/>
        <v>2825000</v>
      </c>
      <c r="T287" s="30">
        <f t="shared" si="386"/>
        <v>2825000</v>
      </c>
      <c r="U287" s="30">
        <f t="shared" si="386"/>
        <v>2825000</v>
      </c>
      <c r="V287" s="30">
        <f t="shared" si="386"/>
        <v>2825000</v>
      </c>
      <c r="W287" s="30">
        <f t="shared" si="386"/>
        <v>2825000</v>
      </c>
      <c r="X287" s="30">
        <f t="shared" si="386"/>
        <v>2825000</v>
      </c>
      <c r="Y287" s="30">
        <f t="shared" si="386"/>
        <v>2825000</v>
      </c>
      <c r="Z287" s="30">
        <f t="shared" si="386"/>
        <v>2825000</v>
      </c>
      <c r="AA287" s="30">
        <f t="shared" si="386"/>
        <v>2825000</v>
      </c>
      <c r="AB287" s="30">
        <f t="shared" si="386"/>
        <v>2825000</v>
      </c>
    </row>
    <row r="288" spans="2:31" outlineLevel="1"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 spans="4:28" outlineLevel="1">
      <c r="D289" t="s">
        <v>176</v>
      </c>
      <c r="E289" s="53">
        <f>E203</f>
        <v>-75771.666666666672</v>
      </c>
      <c r="F289" s="53">
        <f>F203</f>
        <v>-38905.833333333343</v>
      </c>
      <c r="G289" s="53">
        <f>G203</f>
        <v>-45493.333333333343</v>
      </c>
      <c r="H289" s="53">
        <f t="shared" ref="H289:AB289" si="387">H203</f>
        <v>-46073.333333333343</v>
      </c>
      <c r="I289" s="53">
        <f t="shared" si="387"/>
        <v>-50594.166666666686</v>
      </c>
      <c r="J289" s="53">
        <f t="shared" si="387"/>
        <v>-59181.666666666686</v>
      </c>
      <c r="K289" s="53">
        <f t="shared" si="387"/>
        <v>34223.75</v>
      </c>
      <c r="L289" s="53">
        <f t="shared" si="387"/>
        <v>33702.916666666657</v>
      </c>
      <c r="M289" s="53">
        <f t="shared" si="387"/>
        <v>33182.083333333314</v>
      </c>
      <c r="N289" s="53">
        <f t="shared" si="387"/>
        <v>-397.91666666668607</v>
      </c>
      <c r="O289" s="53">
        <f t="shared" si="387"/>
        <v>57650</v>
      </c>
      <c r="P289" s="53">
        <f t="shared" si="387"/>
        <v>-20870.833333333343</v>
      </c>
      <c r="Q289" s="53">
        <f t="shared" si="387"/>
        <v>92989.895833333343</v>
      </c>
      <c r="R289" s="53">
        <f t="shared" si="387"/>
        <v>89357.1875</v>
      </c>
      <c r="S289" s="53">
        <f t="shared" si="387"/>
        <v>88732.1875</v>
      </c>
      <c r="T289" s="53">
        <f t="shared" si="387"/>
        <v>138063</v>
      </c>
      <c r="U289" s="53">
        <f t="shared" si="387"/>
        <v>137438</v>
      </c>
      <c r="V289" s="53">
        <f t="shared" si="387"/>
        <v>136813</v>
      </c>
      <c r="W289" s="53">
        <f t="shared" si="387"/>
        <v>183532.14583333337</v>
      </c>
      <c r="X289" s="53">
        <f t="shared" si="387"/>
        <v>182907.14583333337</v>
      </c>
      <c r="Y289" s="53">
        <f t="shared" si="387"/>
        <v>179282.14583333337</v>
      </c>
      <c r="Z289" s="53">
        <f t="shared" si="387"/>
        <v>134738.58333333337</v>
      </c>
      <c r="AA289" s="53">
        <f t="shared" si="387"/>
        <v>241568.58333333337</v>
      </c>
      <c r="AB289" s="53">
        <f t="shared" si="387"/>
        <v>62943.583333333314</v>
      </c>
    </row>
    <row r="290" spans="4:28" outlineLevel="1">
      <c r="D290" t="s">
        <v>148</v>
      </c>
      <c r="E290" s="14">
        <v>0</v>
      </c>
      <c r="F290" s="53">
        <f>E291</f>
        <v>-75771.666666666672</v>
      </c>
      <c r="G290" s="53">
        <f>F291</f>
        <v>-114677.50000000001</v>
      </c>
      <c r="H290" s="53">
        <f t="shared" ref="H290:AB290" si="388">G291</f>
        <v>-160170.83333333337</v>
      </c>
      <c r="I290" s="53">
        <f>H291</f>
        <v>-206244.16666666672</v>
      </c>
      <c r="J290" s="53">
        <f t="shared" si="388"/>
        <v>-256838.3333333334</v>
      </c>
      <c r="K290" s="53">
        <f t="shared" si="388"/>
        <v>-316020.00000000012</v>
      </c>
      <c r="L290" s="53">
        <f t="shared" si="388"/>
        <v>-281796.25000000012</v>
      </c>
      <c r="M290" s="53">
        <f t="shared" si="388"/>
        <v>-248093.33333333346</v>
      </c>
      <c r="N290" s="53">
        <f t="shared" si="388"/>
        <v>-214911.25000000015</v>
      </c>
      <c r="O290" s="53">
        <f t="shared" si="388"/>
        <v>-215309.16666666683</v>
      </c>
      <c r="P290" s="53">
        <f t="shared" si="388"/>
        <v>-157659.16666666683</v>
      </c>
      <c r="Q290" s="53">
        <f t="shared" si="388"/>
        <v>-178530.00000000017</v>
      </c>
      <c r="R290" s="53">
        <f t="shared" si="388"/>
        <v>-85540.104166666832</v>
      </c>
      <c r="S290" s="53">
        <f t="shared" si="388"/>
        <v>3817.0833333331684</v>
      </c>
      <c r="T290" s="53">
        <f t="shared" si="388"/>
        <v>92549.270833333168</v>
      </c>
      <c r="U290" s="53">
        <f t="shared" si="388"/>
        <v>230612.27083333317</v>
      </c>
      <c r="V290" s="53">
        <f t="shared" si="388"/>
        <v>368050.27083333314</v>
      </c>
      <c r="W290" s="53">
        <f t="shared" si="388"/>
        <v>504863.27083333314</v>
      </c>
      <c r="X290" s="53">
        <f t="shared" si="388"/>
        <v>688395.41666666651</v>
      </c>
      <c r="Y290" s="53">
        <f t="shared" si="388"/>
        <v>871302.56249999988</v>
      </c>
      <c r="Z290" s="53">
        <f t="shared" si="388"/>
        <v>1050584.7083333333</v>
      </c>
      <c r="AA290" s="53">
        <f t="shared" si="388"/>
        <v>1185323.2916666665</v>
      </c>
      <c r="AB290" s="53">
        <f t="shared" si="388"/>
        <v>1426891.875</v>
      </c>
    </row>
    <row r="291" spans="4:28" outlineLevel="1">
      <c r="D291" s="28" t="s">
        <v>49</v>
      </c>
      <c r="E291" s="68">
        <f>SUM(E289:E290)</f>
        <v>-75771.666666666672</v>
      </c>
      <c r="F291" s="68">
        <f>SUM(F289:F290)</f>
        <v>-114677.50000000001</v>
      </c>
      <c r="G291" s="68">
        <f>SUM(G289:G290)</f>
        <v>-160170.83333333337</v>
      </c>
      <c r="H291" s="68">
        <f t="shared" ref="H291:AB291" si="389">SUM(H289:H290)</f>
        <v>-206244.16666666672</v>
      </c>
      <c r="I291" s="68">
        <f t="shared" si="389"/>
        <v>-256838.3333333334</v>
      </c>
      <c r="J291" s="68">
        <f t="shared" si="389"/>
        <v>-316020.00000000012</v>
      </c>
      <c r="K291" s="68">
        <f t="shared" si="389"/>
        <v>-281796.25000000012</v>
      </c>
      <c r="L291" s="68">
        <f t="shared" si="389"/>
        <v>-248093.33333333346</v>
      </c>
      <c r="M291" s="68">
        <f t="shared" si="389"/>
        <v>-214911.25000000015</v>
      </c>
      <c r="N291" s="68">
        <f t="shared" si="389"/>
        <v>-215309.16666666683</v>
      </c>
      <c r="O291" s="68">
        <f t="shared" si="389"/>
        <v>-157659.16666666683</v>
      </c>
      <c r="P291" s="68">
        <f t="shared" si="389"/>
        <v>-178530.00000000017</v>
      </c>
      <c r="Q291" s="68">
        <f t="shared" si="389"/>
        <v>-85540.104166666832</v>
      </c>
      <c r="R291" s="68">
        <f t="shared" si="389"/>
        <v>3817.0833333331684</v>
      </c>
      <c r="S291" s="68">
        <f t="shared" si="389"/>
        <v>92549.270833333168</v>
      </c>
      <c r="T291" s="68">
        <f t="shared" si="389"/>
        <v>230612.27083333317</v>
      </c>
      <c r="U291" s="68">
        <f t="shared" si="389"/>
        <v>368050.27083333314</v>
      </c>
      <c r="V291" s="68">
        <f t="shared" si="389"/>
        <v>504863.27083333314</v>
      </c>
      <c r="W291" s="68">
        <f t="shared" si="389"/>
        <v>688395.41666666651</v>
      </c>
      <c r="X291" s="68">
        <f t="shared" si="389"/>
        <v>871302.56249999988</v>
      </c>
      <c r="Y291" s="68">
        <f t="shared" si="389"/>
        <v>1050584.7083333333</v>
      </c>
      <c r="Z291" s="68">
        <f t="shared" si="389"/>
        <v>1185323.2916666665</v>
      </c>
      <c r="AA291" s="68">
        <f t="shared" si="389"/>
        <v>1426891.875</v>
      </c>
      <c r="AB291" s="68">
        <f t="shared" si="389"/>
        <v>1489835.4583333333</v>
      </c>
    </row>
    <row r="292" spans="4:28" outlineLevel="1"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</row>
    <row r="293" spans="4:28" outlineLevel="1">
      <c r="D293" s="69" t="s">
        <v>149</v>
      </c>
      <c r="E293" s="32">
        <f>E287+E291</f>
        <v>2749228.3333333335</v>
      </c>
      <c r="F293" s="32">
        <f t="shared" ref="F293:AB293" si="390">F287+F291</f>
        <v>2710322.5</v>
      </c>
      <c r="G293" s="32">
        <f t="shared" si="390"/>
        <v>2664829.1666666665</v>
      </c>
      <c r="H293" s="32">
        <f t="shared" si="390"/>
        <v>2618755.8333333335</v>
      </c>
      <c r="I293" s="32">
        <f t="shared" si="390"/>
        <v>2568161.6666666665</v>
      </c>
      <c r="J293" s="32">
        <f t="shared" si="390"/>
        <v>2508980</v>
      </c>
      <c r="K293" s="32">
        <f t="shared" si="390"/>
        <v>2543203.75</v>
      </c>
      <c r="L293" s="32">
        <f t="shared" si="390"/>
        <v>2576906.6666666665</v>
      </c>
      <c r="M293" s="32">
        <f t="shared" si="390"/>
        <v>2610088.75</v>
      </c>
      <c r="N293" s="32">
        <f t="shared" si="390"/>
        <v>2609690.833333333</v>
      </c>
      <c r="O293" s="32">
        <f t="shared" si="390"/>
        <v>2667340.833333333</v>
      </c>
      <c r="P293" s="32">
        <f t="shared" si="390"/>
        <v>2646470</v>
      </c>
      <c r="Q293" s="32">
        <f t="shared" si="390"/>
        <v>2739459.895833333</v>
      </c>
      <c r="R293" s="32">
        <f t="shared" si="390"/>
        <v>2828817.083333333</v>
      </c>
      <c r="S293" s="32">
        <f t="shared" si="390"/>
        <v>2917549.270833333</v>
      </c>
      <c r="T293" s="32">
        <f t="shared" si="390"/>
        <v>3055612.270833333</v>
      </c>
      <c r="U293" s="32">
        <f t="shared" si="390"/>
        <v>3193050.270833333</v>
      </c>
      <c r="V293" s="32">
        <f t="shared" si="390"/>
        <v>3329863.270833333</v>
      </c>
      <c r="W293" s="32">
        <f t="shared" si="390"/>
        <v>3513395.4166666665</v>
      </c>
      <c r="X293" s="32">
        <f t="shared" si="390"/>
        <v>3696302.5625</v>
      </c>
      <c r="Y293" s="32">
        <f t="shared" si="390"/>
        <v>3875584.708333333</v>
      </c>
      <c r="Z293" s="32">
        <f t="shared" si="390"/>
        <v>4010323.2916666665</v>
      </c>
      <c r="AA293" s="32">
        <f t="shared" si="390"/>
        <v>4251891.875</v>
      </c>
      <c r="AB293" s="32">
        <f t="shared" si="390"/>
        <v>4314835.458333333</v>
      </c>
    </row>
    <row r="294" spans="4:28" outlineLevel="1"/>
    <row r="295" spans="4:28" outlineLevel="1"/>
    <row r="296" spans="4:28" outlineLevel="1"/>
    <row r="297" spans="4:28" outlineLevel="1">
      <c r="D297" s="71" t="s">
        <v>154</v>
      </c>
      <c r="E297" s="72">
        <f>E293+E281</f>
        <v>2787957.5</v>
      </c>
      <c r="F297" s="72">
        <f t="shared" ref="F297:AB297" si="391">F293+F281</f>
        <v>2784260</v>
      </c>
      <c r="G297" s="72">
        <f t="shared" si="391"/>
        <v>2770454.1666666665</v>
      </c>
      <c r="H297" s="72">
        <f t="shared" si="391"/>
        <v>2774318.3333333335</v>
      </c>
      <c r="I297" s="72">
        <f t="shared" si="391"/>
        <v>2768161.6666666665</v>
      </c>
      <c r="J297" s="72">
        <f t="shared" si="391"/>
        <v>2747917.5</v>
      </c>
      <c r="K297" s="72">
        <f t="shared" si="391"/>
        <v>2842505.8333333335</v>
      </c>
      <c r="L297" s="72">
        <f t="shared" si="391"/>
        <v>2928625.4166666665</v>
      </c>
      <c r="M297" s="72">
        <f t="shared" si="391"/>
        <v>3006276.25</v>
      </c>
      <c r="N297" s="72">
        <f t="shared" si="391"/>
        <v>3064169.9999999995</v>
      </c>
      <c r="O297" s="72">
        <f t="shared" si="391"/>
        <v>3175340.833333333</v>
      </c>
      <c r="P297" s="72">
        <f t="shared" si="391"/>
        <v>3197595</v>
      </c>
      <c r="Q297" s="72">
        <f t="shared" si="391"/>
        <v>3383968.7499999995</v>
      </c>
      <c r="R297" s="72">
        <f t="shared" si="391"/>
        <v>3556471.770833333</v>
      </c>
      <c r="S297" s="72">
        <f t="shared" si="391"/>
        <v>3711924.270833333</v>
      </c>
      <c r="T297" s="72">
        <f t="shared" si="391"/>
        <v>3928662.444444444</v>
      </c>
      <c r="U297" s="72">
        <f t="shared" si="391"/>
        <v>4125770.0625</v>
      </c>
      <c r="V297" s="72">
        <f t="shared" si="391"/>
        <v>4303247.125</v>
      </c>
      <c r="W297" s="72">
        <f t="shared" si="391"/>
        <v>4536818.159722222</v>
      </c>
      <c r="X297" s="72">
        <f t="shared" si="391"/>
        <v>4748178.604166667</v>
      </c>
      <c r="Y297" s="72">
        <f t="shared" si="391"/>
        <v>4934328.458333334</v>
      </c>
      <c r="Z297" s="72">
        <f t="shared" si="391"/>
        <v>5088401.416666667</v>
      </c>
      <c r="AA297" s="72">
        <f t="shared" si="391"/>
        <v>5324623.125</v>
      </c>
      <c r="AB297" s="72">
        <f t="shared" si="391"/>
        <v>5357538.583333334</v>
      </c>
    </row>
    <row r="298" spans="4:28" outlineLevel="1"/>
    <row r="299" spans="4:28" outlineLevel="1"/>
    <row r="300" spans="4:28" outlineLevel="1"/>
    <row r="301" spans="4:28" outlineLevel="1">
      <c r="D301" s="76" t="s">
        <v>155</v>
      </c>
      <c r="E301" s="77">
        <f>E264-E297</f>
        <v>0</v>
      </c>
      <c r="F301" s="77">
        <f t="shared" ref="F301:AB301" si="392">F264-F297</f>
        <v>0</v>
      </c>
      <c r="G301" s="77">
        <f t="shared" si="392"/>
        <v>0</v>
      </c>
      <c r="H301" s="77">
        <f t="shared" si="392"/>
        <v>0</v>
      </c>
      <c r="I301" s="77">
        <f t="shared" si="392"/>
        <v>0</v>
      </c>
      <c r="J301" s="77">
        <f t="shared" si="392"/>
        <v>0</v>
      </c>
      <c r="K301" s="77">
        <f t="shared" si="392"/>
        <v>0</v>
      </c>
      <c r="L301" s="77">
        <f t="shared" si="392"/>
        <v>0</v>
      </c>
      <c r="M301" s="77">
        <f t="shared" si="392"/>
        <v>0</v>
      </c>
      <c r="N301" s="77">
        <f t="shared" si="392"/>
        <v>0</v>
      </c>
      <c r="O301" s="77">
        <f t="shared" si="392"/>
        <v>0</v>
      </c>
      <c r="P301" s="77">
        <f t="shared" si="392"/>
        <v>0</v>
      </c>
      <c r="Q301" s="77">
        <f t="shared" si="392"/>
        <v>0</v>
      </c>
      <c r="R301" s="77">
        <f t="shared" si="392"/>
        <v>0</v>
      </c>
      <c r="S301" s="77">
        <f t="shared" si="392"/>
        <v>0</v>
      </c>
      <c r="T301" s="77">
        <f t="shared" si="392"/>
        <v>0</v>
      </c>
      <c r="U301" s="77">
        <f t="shared" si="392"/>
        <v>0</v>
      </c>
      <c r="V301" s="77">
        <f t="shared" si="392"/>
        <v>0</v>
      </c>
      <c r="W301" s="77">
        <f t="shared" si="392"/>
        <v>0</v>
      </c>
      <c r="X301" s="77">
        <f t="shared" si="392"/>
        <v>0</v>
      </c>
      <c r="Y301" s="77">
        <f t="shared" si="392"/>
        <v>0</v>
      </c>
      <c r="Z301" s="77">
        <f t="shared" si="392"/>
        <v>0</v>
      </c>
      <c r="AA301" s="77">
        <f t="shared" si="392"/>
        <v>0</v>
      </c>
      <c r="AB301" s="77">
        <f t="shared" si="392"/>
        <v>0</v>
      </c>
    </row>
    <row r="302" spans="4:28" outlineLevel="1">
      <c r="F302" s="29">
        <f>F301-E301</f>
        <v>0</v>
      </c>
      <c r="G302" s="29">
        <f t="shared" ref="G302:M302" si="393">G301-F301</f>
        <v>0</v>
      </c>
      <c r="H302" s="29">
        <f t="shared" si="393"/>
        <v>0</v>
      </c>
      <c r="I302" s="29">
        <f t="shared" si="393"/>
        <v>0</v>
      </c>
      <c r="J302" s="29">
        <f t="shared" si="393"/>
        <v>0</v>
      </c>
      <c r="K302" s="29">
        <f t="shared" si="393"/>
        <v>0</v>
      </c>
      <c r="L302" s="29">
        <f t="shared" si="393"/>
        <v>0</v>
      </c>
      <c r="M302" s="29">
        <f t="shared" si="393"/>
        <v>0</v>
      </c>
    </row>
    <row r="303" spans="4:28" outlineLevel="1">
      <c r="F303" s="29"/>
      <c r="G303" s="29"/>
      <c r="H303" s="29"/>
      <c r="I303" s="29"/>
      <c r="J303" s="29"/>
      <c r="K303" s="29"/>
      <c r="L303" s="29"/>
      <c r="M303" s="29"/>
    </row>
    <row r="304" spans="4:28" outlineLevel="1">
      <c r="F304" s="29"/>
      <c r="G304" s="29"/>
      <c r="H304" s="29"/>
      <c r="I304" s="29"/>
      <c r="J304" s="29"/>
      <c r="K304" s="29"/>
      <c r="L304" s="29"/>
      <c r="M304" s="29"/>
    </row>
    <row r="305" spans="1:28">
      <c r="F305" s="29"/>
      <c r="G305" s="29"/>
      <c r="H305" s="29"/>
      <c r="I305" s="29"/>
      <c r="J305" s="29"/>
      <c r="K305" s="29"/>
      <c r="L305" s="29"/>
      <c r="M305" s="29"/>
    </row>
    <row r="306" spans="1:28" ht="15" thickBot="1">
      <c r="A306" s="79" t="s">
        <v>134</v>
      </c>
    </row>
    <row r="307" spans="1:28" outlineLevel="1">
      <c r="E307" s="41" t="s">
        <v>22</v>
      </c>
      <c r="F307" s="41" t="s">
        <v>23</v>
      </c>
      <c r="G307" s="41" t="s">
        <v>24</v>
      </c>
      <c r="H307" s="41" t="s">
        <v>25</v>
      </c>
      <c r="I307" s="41" t="s">
        <v>26</v>
      </c>
      <c r="J307" s="41" t="s">
        <v>27</v>
      </c>
      <c r="K307" s="41" t="s">
        <v>28</v>
      </c>
      <c r="L307" s="41" t="s">
        <v>29</v>
      </c>
      <c r="M307" s="41" t="s">
        <v>30</v>
      </c>
      <c r="N307" s="41" t="s">
        <v>31</v>
      </c>
      <c r="O307" s="41" t="s">
        <v>32</v>
      </c>
      <c r="P307" s="41" t="s">
        <v>33</v>
      </c>
      <c r="Q307" s="42" t="s">
        <v>34</v>
      </c>
      <c r="R307" s="42" t="s">
        <v>35</v>
      </c>
      <c r="S307" s="42" t="s">
        <v>36</v>
      </c>
      <c r="T307" s="42" t="s">
        <v>37</v>
      </c>
      <c r="U307" s="42" t="s">
        <v>38</v>
      </c>
      <c r="V307" s="42" t="s">
        <v>39</v>
      </c>
      <c r="W307" s="42" t="s">
        <v>40</v>
      </c>
      <c r="X307" s="42" t="s">
        <v>41</v>
      </c>
      <c r="Y307" s="42" t="s">
        <v>42</v>
      </c>
      <c r="Z307" s="42" t="s">
        <v>43</v>
      </c>
      <c r="AA307" s="42" t="s">
        <v>44</v>
      </c>
      <c r="AB307" s="43" t="s">
        <v>45</v>
      </c>
    </row>
    <row r="308" spans="1:28" ht="18" outlineLevel="1">
      <c r="D308" s="52" t="s">
        <v>135</v>
      </c>
      <c r="E308" s="78">
        <f t="shared" ref="E308:AB308" si="394">E203</f>
        <v>-75771.666666666672</v>
      </c>
      <c r="F308" s="78">
        <f t="shared" si="394"/>
        <v>-38905.833333333343</v>
      </c>
      <c r="G308" s="78">
        <f t="shared" si="394"/>
        <v>-45493.333333333343</v>
      </c>
      <c r="H308" s="78">
        <f t="shared" si="394"/>
        <v>-46073.333333333343</v>
      </c>
      <c r="I308" s="78">
        <f t="shared" si="394"/>
        <v>-50594.166666666686</v>
      </c>
      <c r="J308" s="78">
        <f t="shared" si="394"/>
        <v>-59181.666666666686</v>
      </c>
      <c r="K308" s="78">
        <f t="shared" si="394"/>
        <v>34223.75</v>
      </c>
      <c r="L308" s="78">
        <f t="shared" si="394"/>
        <v>33702.916666666657</v>
      </c>
      <c r="M308" s="78">
        <f t="shared" si="394"/>
        <v>33182.083333333314</v>
      </c>
      <c r="N308" s="78">
        <f t="shared" si="394"/>
        <v>-397.91666666668607</v>
      </c>
      <c r="O308" s="78">
        <f t="shared" si="394"/>
        <v>57650</v>
      </c>
      <c r="P308" s="78">
        <f t="shared" si="394"/>
        <v>-20870.833333333343</v>
      </c>
      <c r="Q308" s="78">
        <f t="shared" si="394"/>
        <v>92989.895833333343</v>
      </c>
      <c r="R308" s="78">
        <f t="shared" si="394"/>
        <v>89357.1875</v>
      </c>
      <c r="S308" s="78">
        <f t="shared" si="394"/>
        <v>88732.1875</v>
      </c>
      <c r="T308" s="78">
        <f t="shared" si="394"/>
        <v>138063</v>
      </c>
      <c r="U308" s="78">
        <f t="shared" si="394"/>
        <v>137438</v>
      </c>
      <c r="V308" s="78">
        <f t="shared" si="394"/>
        <v>136813</v>
      </c>
      <c r="W308" s="78">
        <f t="shared" si="394"/>
        <v>183532.14583333337</v>
      </c>
      <c r="X308" s="78">
        <f t="shared" si="394"/>
        <v>182907.14583333337</v>
      </c>
      <c r="Y308" s="78">
        <f t="shared" si="394"/>
        <v>179282.14583333337</v>
      </c>
      <c r="Z308" s="78">
        <f t="shared" si="394"/>
        <v>134738.58333333337</v>
      </c>
      <c r="AA308" s="78">
        <f t="shared" si="394"/>
        <v>241568.58333333337</v>
      </c>
      <c r="AB308" s="78">
        <f t="shared" si="394"/>
        <v>62943.583333333314</v>
      </c>
    </row>
    <row r="309" spans="1:28" outlineLevel="1">
      <c r="D309" s="52" t="s">
        <v>146</v>
      </c>
      <c r="E309" s="29">
        <f t="shared" ref="E309:AB309" si="395">E194</f>
        <v>2429.166666666667</v>
      </c>
      <c r="F309" s="29">
        <f t="shared" si="395"/>
        <v>3083.3333333333335</v>
      </c>
      <c r="G309" s="29">
        <f t="shared" si="395"/>
        <v>3670.8333333333339</v>
      </c>
      <c r="H309" s="29">
        <f t="shared" si="395"/>
        <v>4258.3333333333339</v>
      </c>
      <c r="I309" s="29">
        <f t="shared" si="395"/>
        <v>4779.166666666667</v>
      </c>
      <c r="J309" s="29">
        <f t="shared" si="395"/>
        <v>5366.666666666667</v>
      </c>
      <c r="K309" s="29">
        <f t="shared" si="395"/>
        <v>5887.5000000000009</v>
      </c>
      <c r="L309" s="29">
        <f t="shared" si="395"/>
        <v>6408.3333333333339</v>
      </c>
      <c r="M309" s="29">
        <f t="shared" si="395"/>
        <v>6929.166666666667</v>
      </c>
      <c r="N309" s="29">
        <f t="shared" si="395"/>
        <v>7516.666666666667</v>
      </c>
      <c r="O309" s="29">
        <f t="shared" si="395"/>
        <v>8037.5000000000009</v>
      </c>
      <c r="P309" s="29">
        <f t="shared" si="395"/>
        <v>8558.3333333333339</v>
      </c>
      <c r="Q309" s="29">
        <f t="shared" si="395"/>
        <v>9716.6666666666661</v>
      </c>
      <c r="R309" s="29">
        <f t="shared" si="395"/>
        <v>10475</v>
      </c>
      <c r="S309" s="29">
        <f t="shared" si="395"/>
        <v>11100</v>
      </c>
      <c r="T309" s="29">
        <f t="shared" si="395"/>
        <v>11725</v>
      </c>
      <c r="U309" s="29">
        <f t="shared" si="395"/>
        <v>12350</v>
      </c>
      <c r="V309" s="29">
        <f t="shared" si="395"/>
        <v>12975</v>
      </c>
      <c r="W309" s="29">
        <f t="shared" si="395"/>
        <v>13666.666666666666</v>
      </c>
      <c r="X309" s="29">
        <f t="shared" si="395"/>
        <v>14291.666666666666</v>
      </c>
      <c r="Y309" s="29">
        <f t="shared" si="395"/>
        <v>14916.666666666666</v>
      </c>
      <c r="Z309" s="29">
        <f t="shared" si="395"/>
        <v>15541.666666666666</v>
      </c>
      <c r="AA309" s="29">
        <f t="shared" si="395"/>
        <v>16166.666666666666</v>
      </c>
      <c r="AB309" s="29">
        <f t="shared" si="395"/>
        <v>16791.666666666668</v>
      </c>
    </row>
    <row r="310" spans="1:28" outlineLevel="1">
      <c r="D310" s="52"/>
    </row>
    <row r="311" spans="1:28" outlineLevel="1">
      <c r="D311" s="54"/>
    </row>
    <row r="312" spans="1:28" outlineLevel="1">
      <c r="D312" s="52"/>
    </row>
    <row r="313" spans="1:28" outlineLevel="1">
      <c r="D313" s="52" t="s">
        <v>136</v>
      </c>
      <c r="E313" s="14">
        <f>-E259</f>
        <v>-10000</v>
      </c>
      <c r="F313" s="14">
        <f t="shared" ref="F313:AB313" si="396">E259-F259</f>
        <v>0</v>
      </c>
      <c r="G313" s="14">
        <f t="shared" si="396"/>
        <v>0</v>
      </c>
      <c r="H313" s="14">
        <f t="shared" si="396"/>
        <v>0</v>
      </c>
      <c r="I313" s="14">
        <f t="shared" si="396"/>
        <v>0</v>
      </c>
      <c r="J313" s="14">
        <f t="shared" si="396"/>
        <v>0</v>
      </c>
      <c r="K313" s="14">
        <f t="shared" si="396"/>
        <v>0</v>
      </c>
      <c r="L313" s="14">
        <f t="shared" si="396"/>
        <v>0</v>
      </c>
      <c r="M313" s="14">
        <f t="shared" si="396"/>
        <v>0</v>
      </c>
      <c r="N313" s="14">
        <f t="shared" si="396"/>
        <v>0</v>
      </c>
      <c r="O313" s="14">
        <f t="shared" si="396"/>
        <v>0</v>
      </c>
      <c r="P313" s="14">
        <f t="shared" si="396"/>
        <v>0</v>
      </c>
      <c r="Q313" s="14">
        <f t="shared" si="396"/>
        <v>-5000</v>
      </c>
      <c r="R313" s="14">
        <f t="shared" si="396"/>
        <v>0</v>
      </c>
      <c r="S313" s="14">
        <f t="shared" si="396"/>
        <v>0</v>
      </c>
      <c r="T313" s="14">
        <f t="shared" si="396"/>
        <v>0</v>
      </c>
      <c r="U313" s="14">
        <f t="shared" si="396"/>
        <v>0</v>
      </c>
      <c r="V313" s="14">
        <f t="shared" si="396"/>
        <v>0</v>
      </c>
      <c r="W313" s="14">
        <f t="shared" si="396"/>
        <v>0</v>
      </c>
      <c r="X313" s="14">
        <f t="shared" si="396"/>
        <v>0</v>
      </c>
      <c r="Y313" s="14">
        <f t="shared" si="396"/>
        <v>0</v>
      </c>
      <c r="Z313" s="14">
        <f t="shared" si="396"/>
        <v>0</v>
      </c>
      <c r="AA313" s="14">
        <f t="shared" si="396"/>
        <v>0</v>
      </c>
      <c r="AB313" s="14">
        <f t="shared" si="396"/>
        <v>0</v>
      </c>
    </row>
    <row r="314" spans="1:28" outlineLevel="1">
      <c r="D314" s="52" t="s">
        <v>137</v>
      </c>
      <c r="E314" s="53">
        <f>E279</f>
        <v>38729.166666666664</v>
      </c>
      <c r="F314" s="53">
        <f t="shared" ref="F314:AB314" si="397">F279-E279</f>
        <v>35208.333333333336</v>
      </c>
      <c r="G314" s="53">
        <f t="shared" si="397"/>
        <v>31687.5</v>
      </c>
      <c r="H314" s="53">
        <f t="shared" si="397"/>
        <v>49937.5</v>
      </c>
      <c r="I314" s="53">
        <f t="shared" si="397"/>
        <v>44437.5</v>
      </c>
      <c r="J314" s="53">
        <f t="shared" si="397"/>
        <v>38937.5</v>
      </c>
      <c r="K314" s="53">
        <f t="shared" si="397"/>
        <v>60364.583333333372</v>
      </c>
      <c r="L314" s="53">
        <f t="shared" si="397"/>
        <v>52416.666666666628</v>
      </c>
      <c r="M314" s="53">
        <f t="shared" si="397"/>
        <v>44468.75</v>
      </c>
      <c r="N314" s="53">
        <f t="shared" si="397"/>
        <v>58291.666666666686</v>
      </c>
      <c r="O314" s="53">
        <f t="shared" si="397"/>
        <v>53520.833333333314</v>
      </c>
      <c r="P314" s="53">
        <f t="shared" si="397"/>
        <v>43125</v>
      </c>
      <c r="Q314" s="53">
        <f t="shared" si="397"/>
        <v>93383.854166666628</v>
      </c>
      <c r="R314" s="53">
        <f t="shared" si="397"/>
        <v>83145.833333333372</v>
      </c>
      <c r="S314" s="53">
        <f t="shared" si="397"/>
        <v>66720.3125</v>
      </c>
      <c r="T314" s="53">
        <f t="shared" si="397"/>
        <v>78675.17361111124</v>
      </c>
      <c r="U314" s="53">
        <f t="shared" si="397"/>
        <v>59669.618055555737</v>
      </c>
      <c r="V314" s="53">
        <f t="shared" si="397"/>
        <v>40664.062499999767</v>
      </c>
      <c r="W314" s="53">
        <f t="shared" si="397"/>
        <v>50038.888888888992</v>
      </c>
      <c r="X314" s="53">
        <f t="shared" si="397"/>
        <v>28453.29861111124</v>
      </c>
      <c r="Y314" s="53">
        <f t="shared" si="397"/>
        <v>6867.7083333334886</v>
      </c>
      <c r="Z314" s="53">
        <f t="shared" si="397"/>
        <v>19334.375</v>
      </c>
      <c r="AA314" s="53">
        <f t="shared" si="397"/>
        <v>-5346.875</v>
      </c>
      <c r="AB314" s="53">
        <f t="shared" si="397"/>
        <v>-30028.125</v>
      </c>
    </row>
    <row r="315" spans="1:28" outlineLevel="1">
      <c r="D315" s="209" t="s">
        <v>138</v>
      </c>
      <c r="E315" s="30">
        <f t="shared" ref="E315:AB315" si="398">SUM(E308:E314)</f>
        <v>-44613.333333333336</v>
      </c>
      <c r="F315" s="30">
        <f t="shared" si="398"/>
        <v>-614.16666666667152</v>
      </c>
      <c r="G315" s="30">
        <f t="shared" si="398"/>
        <v>-10135.000000000007</v>
      </c>
      <c r="H315" s="30">
        <f t="shared" si="398"/>
        <v>8122.4999999999927</v>
      </c>
      <c r="I315" s="30">
        <f t="shared" si="398"/>
        <v>-1377.5000000000218</v>
      </c>
      <c r="J315" s="30">
        <f t="shared" si="398"/>
        <v>-14877.500000000022</v>
      </c>
      <c r="K315" s="30">
        <f t="shared" si="398"/>
        <v>100475.83333333337</v>
      </c>
      <c r="L315" s="30">
        <f t="shared" si="398"/>
        <v>92527.916666666628</v>
      </c>
      <c r="M315" s="30">
        <f t="shared" si="398"/>
        <v>84579.999999999971</v>
      </c>
      <c r="N315" s="30">
        <f t="shared" si="398"/>
        <v>65410.416666666664</v>
      </c>
      <c r="O315" s="30">
        <f t="shared" si="398"/>
        <v>119208.33333333331</v>
      </c>
      <c r="P315" s="30">
        <f t="shared" si="398"/>
        <v>30812.499999999993</v>
      </c>
      <c r="Q315" s="30">
        <f t="shared" si="398"/>
        <v>191090.41666666663</v>
      </c>
      <c r="R315" s="30">
        <f t="shared" si="398"/>
        <v>182978.02083333337</v>
      </c>
      <c r="S315" s="30">
        <f t="shared" si="398"/>
        <v>166552.5</v>
      </c>
      <c r="T315" s="30">
        <f t="shared" si="398"/>
        <v>228463.17361111124</v>
      </c>
      <c r="U315" s="30">
        <f t="shared" si="398"/>
        <v>209457.61805555574</v>
      </c>
      <c r="V315" s="30">
        <f t="shared" si="398"/>
        <v>190452.06249999977</v>
      </c>
      <c r="W315" s="30">
        <f t="shared" si="398"/>
        <v>247237.70138888902</v>
      </c>
      <c r="X315" s="30">
        <f t="shared" si="398"/>
        <v>225652.11111111127</v>
      </c>
      <c r="Y315" s="30">
        <f t="shared" si="398"/>
        <v>201066.52083333352</v>
      </c>
      <c r="Z315" s="30">
        <f t="shared" si="398"/>
        <v>169614.62500000003</v>
      </c>
      <c r="AA315" s="30">
        <f t="shared" si="398"/>
        <v>252388.37500000003</v>
      </c>
      <c r="AB315" s="30">
        <f t="shared" si="398"/>
        <v>49707.124999999985</v>
      </c>
    </row>
    <row r="316" spans="1:28" outlineLevel="1">
      <c r="D316" s="52"/>
    </row>
    <row r="317" spans="1:28" outlineLevel="1">
      <c r="D317" s="52" t="s">
        <v>139</v>
      </c>
      <c r="E317" s="53">
        <f>-E244-E214</f>
        <v>-102000</v>
      </c>
      <c r="F317" s="53">
        <f t="shared" ref="F317:AB317" si="399">E244-F244+E214-F214</f>
        <v>-8000</v>
      </c>
      <c r="G317" s="53">
        <f t="shared" si="399"/>
        <v>-4000</v>
      </c>
      <c r="H317" s="53">
        <f t="shared" si="399"/>
        <v>-4000</v>
      </c>
      <c r="I317" s="53">
        <f t="shared" si="399"/>
        <v>0</v>
      </c>
      <c r="J317" s="53">
        <f t="shared" si="399"/>
        <v>-4000</v>
      </c>
      <c r="K317" s="53">
        <f t="shared" si="399"/>
        <v>0</v>
      </c>
      <c r="L317" s="53">
        <f t="shared" si="399"/>
        <v>0</v>
      </c>
      <c r="M317" s="53">
        <f t="shared" si="399"/>
        <v>0</v>
      </c>
      <c r="N317" s="53">
        <f t="shared" si="399"/>
        <v>-4000</v>
      </c>
      <c r="O317" s="53">
        <f t="shared" si="399"/>
        <v>0</v>
      </c>
      <c r="P317" s="53">
        <f t="shared" si="399"/>
        <v>0</v>
      </c>
      <c r="Q317" s="53">
        <f t="shared" si="399"/>
        <v>-32000</v>
      </c>
      <c r="R317" s="53">
        <f t="shared" si="399"/>
        <v>-8000</v>
      </c>
      <c r="S317" s="53">
        <f t="shared" si="399"/>
        <v>0</v>
      </c>
      <c r="T317" s="53">
        <f t="shared" si="399"/>
        <v>0</v>
      </c>
      <c r="U317" s="53">
        <f t="shared" si="399"/>
        <v>0</v>
      </c>
      <c r="V317" s="53">
        <f t="shared" si="399"/>
        <v>0</v>
      </c>
      <c r="W317" s="53">
        <f t="shared" si="399"/>
        <v>-4000</v>
      </c>
      <c r="X317" s="53">
        <f t="shared" si="399"/>
        <v>0</v>
      </c>
      <c r="Y317" s="53">
        <f t="shared" si="399"/>
        <v>0</v>
      </c>
      <c r="Z317" s="53">
        <f t="shared" si="399"/>
        <v>0</v>
      </c>
      <c r="AA317" s="53">
        <f t="shared" si="399"/>
        <v>0</v>
      </c>
      <c r="AB317" s="53">
        <f t="shared" si="399"/>
        <v>0</v>
      </c>
    </row>
    <row r="318" spans="1:28" outlineLevel="1">
      <c r="D318" s="52" t="s">
        <v>140</v>
      </c>
      <c r="E318" s="53">
        <f>-E229</f>
        <v>-25000</v>
      </c>
      <c r="F318" s="53">
        <f t="shared" ref="F318:AB318" si="400">E229-F229</f>
        <v>-25000</v>
      </c>
      <c r="G318" s="53">
        <f t="shared" si="400"/>
        <v>-25000</v>
      </c>
      <c r="H318" s="53">
        <f t="shared" si="400"/>
        <v>-25000</v>
      </c>
      <c r="I318" s="53">
        <f t="shared" si="400"/>
        <v>-25000</v>
      </c>
      <c r="J318" s="53">
        <f t="shared" si="400"/>
        <v>-25000</v>
      </c>
      <c r="K318" s="53">
        <f t="shared" si="400"/>
        <v>-25000</v>
      </c>
      <c r="L318" s="53">
        <f t="shared" si="400"/>
        <v>-25000</v>
      </c>
      <c r="M318" s="53">
        <f t="shared" si="400"/>
        <v>-25000</v>
      </c>
      <c r="N318" s="53">
        <f t="shared" si="400"/>
        <v>-25000</v>
      </c>
      <c r="O318" s="53">
        <f t="shared" si="400"/>
        <v>-25000</v>
      </c>
      <c r="P318" s="53">
        <f t="shared" si="400"/>
        <v>-25000</v>
      </c>
      <c r="Q318" s="53">
        <f t="shared" si="400"/>
        <v>-30000</v>
      </c>
      <c r="R318" s="53">
        <f t="shared" si="400"/>
        <v>-30000</v>
      </c>
      <c r="S318" s="53">
        <f t="shared" si="400"/>
        <v>-30000</v>
      </c>
      <c r="T318" s="53">
        <f t="shared" si="400"/>
        <v>-30000</v>
      </c>
      <c r="U318" s="53">
        <f t="shared" si="400"/>
        <v>-30000</v>
      </c>
      <c r="V318" s="53">
        <f t="shared" si="400"/>
        <v>-30000</v>
      </c>
      <c r="W318" s="53">
        <f t="shared" si="400"/>
        <v>-30000</v>
      </c>
      <c r="X318" s="53">
        <f t="shared" si="400"/>
        <v>-30000</v>
      </c>
      <c r="Y318" s="53">
        <f t="shared" si="400"/>
        <v>-30000</v>
      </c>
      <c r="Z318" s="53">
        <f t="shared" si="400"/>
        <v>-30000</v>
      </c>
      <c r="AA318" s="53">
        <f t="shared" si="400"/>
        <v>-30000</v>
      </c>
      <c r="AB318" s="53">
        <f t="shared" si="400"/>
        <v>-30000</v>
      </c>
    </row>
    <row r="319" spans="1:28" outlineLevel="1">
      <c r="D319" s="209" t="s">
        <v>141</v>
      </c>
      <c r="E319" s="68">
        <f>SUM(E317:E318)</f>
        <v>-127000</v>
      </c>
      <c r="F319" s="68">
        <f t="shared" ref="F319:AB319" si="401">SUM(F317:F318)</f>
        <v>-33000</v>
      </c>
      <c r="G319" s="68">
        <f t="shared" si="401"/>
        <v>-29000</v>
      </c>
      <c r="H319" s="68">
        <f t="shared" si="401"/>
        <v>-29000</v>
      </c>
      <c r="I319" s="68">
        <f t="shared" si="401"/>
        <v>-25000</v>
      </c>
      <c r="J319" s="68">
        <f t="shared" si="401"/>
        <v>-29000</v>
      </c>
      <c r="K319" s="68">
        <f t="shared" si="401"/>
        <v>-25000</v>
      </c>
      <c r="L319" s="68">
        <f t="shared" si="401"/>
        <v>-25000</v>
      </c>
      <c r="M319" s="68">
        <f t="shared" si="401"/>
        <v>-25000</v>
      </c>
      <c r="N319" s="68">
        <f t="shared" si="401"/>
        <v>-29000</v>
      </c>
      <c r="O319" s="68">
        <f t="shared" si="401"/>
        <v>-25000</v>
      </c>
      <c r="P319" s="68">
        <f t="shared" si="401"/>
        <v>-25000</v>
      </c>
      <c r="Q319" s="68">
        <f t="shared" si="401"/>
        <v>-62000</v>
      </c>
      <c r="R319" s="68">
        <f t="shared" si="401"/>
        <v>-38000</v>
      </c>
      <c r="S319" s="68">
        <f t="shared" si="401"/>
        <v>-30000</v>
      </c>
      <c r="T319" s="68">
        <f t="shared" si="401"/>
        <v>-30000</v>
      </c>
      <c r="U319" s="68">
        <f t="shared" si="401"/>
        <v>-30000</v>
      </c>
      <c r="V319" s="68">
        <f t="shared" si="401"/>
        <v>-30000</v>
      </c>
      <c r="W319" s="68">
        <f t="shared" si="401"/>
        <v>-34000</v>
      </c>
      <c r="X319" s="68">
        <f t="shared" si="401"/>
        <v>-30000</v>
      </c>
      <c r="Y319" s="68">
        <f t="shared" si="401"/>
        <v>-30000</v>
      </c>
      <c r="Z319" s="68">
        <f t="shared" si="401"/>
        <v>-30000</v>
      </c>
      <c r="AA319" s="68">
        <f t="shared" si="401"/>
        <v>-30000</v>
      </c>
      <c r="AB319" s="68">
        <f t="shared" si="401"/>
        <v>-30000</v>
      </c>
    </row>
    <row r="320" spans="1:28" outlineLevel="1">
      <c r="D320" s="52"/>
    </row>
    <row r="321" spans="4:28" outlineLevel="1">
      <c r="D321" s="52" t="s">
        <v>142</v>
      </c>
      <c r="E321" s="29">
        <f>E285+E286</f>
        <v>2825000</v>
      </c>
      <c r="F321" s="29">
        <f t="shared" ref="F321:AB321" si="402">F285+F286-E285-E286</f>
        <v>0</v>
      </c>
      <c r="G321" s="29">
        <f t="shared" si="402"/>
        <v>0</v>
      </c>
      <c r="H321" s="29">
        <f t="shared" si="402"/>
        <v>0</v>
      </c>
      <c r="I321" s="29">
        <f t="shared" si="402"/>
        <v>0</v>
      </c>
      <c r="J321" s="29">
        <f t="shared" si="402"/>
        <v>0</v>
      </c>
      <c r="K321" s="29">
        <f t="shared" si="402"/>
        <v>0</v>
      </c>
      <c r="L321" s="29">
        <f t="shared" si="402"/>
        <v>0</v>
      </c>
      <c r="M321" s="29">
        <f t="shared" si="402"/>
        <v>0</v>
      </c>
      <c r="N321" s="29">
        <f t="shared" si="402"/>
        <v>0</v>
      </c>
      <c r="O321" s="29">
        <f t="shared" si="402"/>
        <v>0</v>
      </c>
      <c r="P321" s="29">
        <f t="shared" si="402"/>
        <v>0</v>
      </c>
      <c r="Q321" s="29">
        <f t="shared" si="402"/>
        <v>0</v>
      </c>
      <c r="R321" s="29">
        <f t="shared" si="402"/>
        <v>0</v>
      </c>
      <c r="S321" s="29">
        <f t="shared" si="402"/>
        <v>0</v>
      </c>
      <c r="T321" s="29">
        <f t="shared" si="402"/>
        <v>0</v>
      </c>
      <c r="U321" s="29">
        <f t="shared" si="402"/>
        <v>0</v>
      </c>
      <c r="V321" s="29">
        <f t="shared" si="402"/>
        <v>0</v>
      </c>
      <c r="W321" s="29">
        <f t="shared" si="402"/>
        <v>0</v>
      </c>
      <c r="X321" s="29">
        <f t="shared" si="402"/>
        <v>0</v>
      </c>
      <c r="Y321" s="29">
        <f t="shared" si="402"/>
        <v>0</v>
      </c>
      <c r="Z321" s="29">
        <f t="shared" si="402"/>
        <v>0</v>
      </c>
      <c r="AA321" s="29">
        <f t="shared" si="402"/>
        <v>0</v>
      </c>
      <c r="AB321" s="29">
        <f t="shared" si="402"/>
        <v>0</v>
      </c>
    </row>
    <row r="322" spans="4:28" outlineLevel="1">
      <c r="D322" s="52"/>
    </row>
    <row r="323" spans="4:28" outlineLevel="1">
      <c r="D323" s="209" t="s">
        <v>143</v>
      </c>
      <c r="E323" s="30">
        <f>SUM(E321:E322)</f>
        <v>2825000</v>
      </c>
      <c r="F323" s="30">
        <f t="shared" ref="F323:G323" si="403">SUM(F321:F322)</f>
        <v>0</v>
      </c>
      <c r="G323" s="30">
        <f t="shared" si="403"/>
        <v>0</v>
      </c>
      <c r="H323" s="30">
        <f t="shared" ref="H323" si="404">SUM(H321:H322)</f>
        <v>0</v>
      </c>
      <c r="I323" s="30">
        <f t="shared" ref="I323" si="405">SUM(I321:I322)</f>
        <v>0</v>
      </c>
      <c r="J323" s="30">
        <f t="shared" ref="J323" si="406">SUM(J321:J322)</f>
        <v>0</v>
      </c>
      <c r="K323" s="30">
        <f t="shared" ref="K323" si="407">SUM(K321:K322)</f>
        <v>0</v>
      </c>
      <c r="L323" s="30">
        <f t="shared" ref="L323" si="408">SUM(L321:L322)</f>
        <v>0</v>
      </c>
      <c r="M323" s="30">
        <f t="shared" ref="M323" si="409">SUM(M321:M322)</f>
        <v>0</v>
      </c>
      <c r="N323" s="30">
        <f t="shared" ref="N323" si="410">SUM(N321:N322)</f>
        <v>0</v>
      </c>
      <c r="O323" s="30">
        <f t="shared" ref="O323" si="411">SUM(O321:O322)</f>
        <v>0</v>
      </c>
      <c r="P323" s="30">
        <f t="shared" ref="P323" si="412">SUM(P321:P322)</f>
        <v>0</v>
      </c>
      <c r="Q323" s="30">
        <f t="shared" ref="Q323" si="413">SUM(Q321:Q322)</f>
        <v>0</v>
      </c>
      <c r="R323" s="30">
        <f t="shared" ref="R323" si="414">SUM(R321:R322)</f>
        <v>0</v>
      </c>
      <c r="S323" s="30">
        <f t="shared" ref="S323" si="415">SUM(S321:S322)</f>
        <v>0</v>
      </c>
      <c r="T323" s="30">
        <f t="shared" ref="T323" si="416">SUM(T321:T322)</f>
        <v>0</v>
      </c>
      <c r="U323" s="30">
        <f t="shared" ref="U323" si="417">SUM(U321:U322)</f>
        <v>0</v>
      </c>
      <c r="V323" s="30">
        <f t="shared" ref="V323" si="418">SUM(V321:V322)</f>
        <v>0</v>
      </c>
      <c r="W323" s="30">
        <f t="shared" ref="W323" si="419">SUM(W321:W322)</f>
        <v>0</v>
      </c>
      <c r="X323" s="30">
        <f t="shared" ref="X323" si="420">SUM(X321:X322)</f>
        <v>0</v>
      </c>
      <c r="Y323" s="30">
        <f t="shared" ref="Y323" si="421">SUM(Y321:Y322)</f>
        <v>0</v>
      </c>
      <c r="Z323" s="30">
        <f t="shared" ref="Z323" si="422">SUM(Z321:Z322)</f>
        <v>0</v>
      </c>
      <c r="AA323" s="30">
        <f t="shared" ref="AA323" si="423">SUM(AA321:AA322)</f>
        <v>0</v>
      </c>
      <c r="AB323" s="30">
        <f t="shared" ref="AB323" si="424">SUM(AB321:AB322)</f>
        <v>0</v>
      </c>
    </row>
    <row r="324" spans="4:28" outlineLevel="1">
      <c r="D324" s="52"/>
    </row>
    <row r="325" spans="4:28" outlineLevel="1">
      <c r="D325" s="52" t="s">
        <v>108</v>
      </c>
      <c r="E325" s="29">
        <v>0</v>
      </c>
      <c r="F325" s="29">
        <f>E327</f>
        <v>2653386.6666666665</v>
      </c>
      <c r="G325" s="29">
        <f t="shared" ref="G325:AB325" si="425">F327</f>
        <v>2619772.5</v>
      </c>
      <c r="H325" s="29">
        <f t="shared" si="425"/>
        <v>2580637.5</v>
      </c>
      <c r="I325" s="29">
        <f t="shared" si="425"/>
        <v>2559760</v>
      </c>
      <c r="J325" s="29">
        <f t="shared" si="425"/>
        <v>2533382.5</v>
      </c>
      <c r="K325" s="29">
        <f t="shared" si="425"/>
        <v>2489505</v>
      </c>
      <c r="L325" s="29">
        <f t="shared" si="425"/>
        <v>2564980.8333333335</v>
      </c>
      <c r="M325" s="29">
        <f t="shared" si="425"/>
        <v>2632508.75</v>
      </c>
      <c r="N325" s="29">
        <f t="shared" si="425"/>
        <v>2692088.75</v>
      </c>
      <c r="O325" s="29">
        <f t="shared" si="425"/>
        <v>2728499.1666666665</v>
      </c>
      <c r="P325" s="29">
        <f t="shared" si="425"/>
        <v>2822707.5</v>
      </c>
      <c r="Q325" s="29">
        <f t="shared" si="425"/>
        <v>2828520</v>
      </c>
      <c r="R325" s="29">
        <f t="shared" si="425"/>
        <v>2957610.4166666665</v>
      </c>
      <c r="S325" s="29">
        <f t="shared" si="425"/>
        <v>3102588.4375</v>
      </c>
      <c r="T325" s="29">
        <f t="shared" si="425"/>
        <v>3239140.9375</v>
      </c>
      <c r="U325" s="29">
        <f t="shared" si="425"/>
        <v>3437604.111111111</v>
      </c>
      <c r="V325" s="29">
        <f t="shared" si="425"/>
        <v>3617061.729166667</v>
      </c>
      <c r="W325" s="29">
        <f t="shared" si="425"/>
        <v>3777513.791666667</v>
      </c>
      <c r="X325" s="29">
        <f t="shared" si="425"/>
        <v>3990751.493055556</v>
      </c>
      <c r="Y325" s="29">
        <f t="shared" si="425"/>
        <v>4186403.6041666674</v>
      </c>
      <c r="Z325" s="29">
        <f t="shared" si="425"/>
        <v>4357470.1250000009</v>
      </c>
      <c r="AA325" s="29">
        <f t="shared" si="425"/>
        <v>4497084.7500000009</v>
      </c>
      <c r="AB325" s="29">
        <f t="shared" si="425"/>
        <v>4719473.1250000009</v>
      </c>
    </row>
    <row r="326" spans="4:28" outlineLevel="1">
      <c r="D326" s="52" t="s">
        <v>144</v>
      </c>
      <c r="E326" s="29">
        <f>E315+E319+E323</f>
        <v>2653386.6666666665</v>
      </c>
      <c r="F326" s="29">
        <f>F315+F319+F323</f>
        <v>-33614.166666666672</v>
      </c>
      <c r="G326" s="29">
        <f t="shared" ref="G326:AB326" si="426">G315+G319+G323</f>
        <v>-39135.000000000007</v>
      </c>
      <c r="H326" s="29">
        <f t="shared" si="426"/>
        <v>-20877.500000000007</v>
      </c>
      <c r="I326" s="29">
        <f t="shared" si="426"/>
        <v>-26377.500000000022</v>
      </c>
      <c r="J326" s="29">
        <f t="shared" si="426"/>
        <v>-43877.500000000022</v>
      </c>
      <c r="K326" s="29">
        <f t="shared" si="426"/>
        <v>75475.833333333372</v>
      </c>
      <c r="L326" s="29">
        <f t="shared" si="426"/>
        <v>67527.916666666628</v>
      </c>
      <c r="M326" s="29">
        <f t="shared" si="426"/>
        <v>59579.999999999971</v>
      </c>
      <c r="N326" s="29">
        <f t="shared" si="426"/>
        <v>36410.416666666664</v>
      </c>
      <c r="O326" s="29">
        <f t="shared" si="426"/>
        <v>94208.333333333314</v>
      </c>
      <c r="P326" s="29">
        <f t="shared" si="426"/>
        <v>5812.4999999999927</v>
      </c>
      <c r="Q326" s="29">
        <f t="shared" si="426"/>
        <v>129090.41666666663</v>
      </c>
      <c r="R326" s="29">
        <f t="shared" si="426"/>
        <v>144978.02083333337</v>
      </c>
      <c r="S326" s="29">
        <f t="shared" si="426"/>
        <v>136552.5</v>
      </c>
      <c r="T326" s="29">
        <f t="shared" si="426"/>
        <v>198463.17361111124</v>
      </c>
      <c r="U326" s="29">
        <f t="shared" si="426"/>
        <v>179457.61805555574</v>
      </c>
      <c r="V326" s="29">
        <f t="shared" si="426"/>
        <v>160452.06249999977</v>
      </c>
      <c r="W326" s="29">
        <f t="shared" si="426"/>
        <v>213237.70138888902</v>
      </c>
      <c r="X326" s="29">
        <f t="shared" si="426"/>
        <v>195652.11111111127</v>
      </c>
      <c r="Y326" s="29">
        <f t="shared" si="426"/>
        <v>171066.52083333352</v>
      </c>
      <c r="Z326" s="29">
        <f t="shared" si="426"/>
        <v>139614.62500000003</v>
      </c>
      <c r="AA326" s="29">
        <f t="shared" si="426"/>
        <v>222388.37500000003</v>
      </c>
      <c r="AB326" s="29">
        <f t="shared" si="426"/>
        <v>19707.124999999985</v>
      </c>
    </row>
    <row r="327" spans="4:28" outlineLevel="1">
      <c r="D327" s="209" t="s">
        <v>145</v>
      </c>
      <c r="E327" s="29">
        <f>SUM(E325:E326)</f>
        <v>2653386.6666666665</v>
      </c>
      <c r="F327" s="29">
        <f>SUM(F325:F326)</f>
        <v>2619772.5</v>
      </c>
      <c r="G327" s="29">
        <f t="shared" ref="G327:AB327" si="427">SUM(G325:G326)</f>
        <v>2580637.5</v>
      </c>
      <c r="H327" s="29">
        <f t="shared" si="427"/>
        <v>2559760</v>
      </c>
      <c r="I327" s="29">
        <f t="shared" si="427"/>
        <v>2533382.5</v>
      </c>
      <c r="J327" s="29">
        <f t="shared" si="427"/>
        <v>2489505</v>
      </c>
      <c r="K327" s="29">
        <f t="shared" si="427"/>
        <v>2564980.8333333335</v>
      </c>
      <c r="L327" s="29">
        <f t="shared" si="427"/>
        <v>2632508.75</v>
      </c>
      <c r="M327" s="29">
        <f t="shared" si="427"/>
        <v>2692088.75</v>
      </c>
      <c r="N327" s="29">
        <f t="shared" si="427"/>
        <v>2728499.1666666665</v>
      </c>
      <c r="O327" s="29">
        <f t="shared" si="427"/>
        <v>2822707.5</v>
      </c>
      <c r="P327" s="29">
        <f t="shared" si="427"/>
        <v>2828520</v>
      </c>
      <c r="Q327" s="29">
        <f t="shared" si="427"/>
        <v>2957610.4166666665</v>
      </c>
      <c r="R327" s="29">
        <f t="shared" si="427"/>
        <v>3102588.4375</v>
      </c>
      <c r="S327" s="29">
        <f t="shared" si="427"/>
        <v>3239140.9375</v>
      </c>
      <c r="T327" s="29">
        <f t="shared" si="427"/>
        <v>3437604.111111111</v>
      </c>
      <c r="U327" s="29">
        <f t="shared" si="427"/>
        <v>3617061.729166667</v>
      </c>
      <c r="V327" s="29">
        <f t="shared" si="427"/>
        <v>3777513.791666667</v>
      </c>
      <c r="W327" s="29">
        <f t="shared" si="427"/>
        <v>3990751.493055556</v>
      </c>
      <c r="X327" s="29">
        <f t="shared" si="427"/>
        <v>4186403.6041666674</v>
      </c>
      <c r="Y327" s="29">
        <f t="shared" si="427"/>
        <v>4357470.1250000009</v>
      </c>
      <c r="Z327" s="29">
        <f t="shared" si="427"/>
        <v>4497084.7500000009</v>
      </c>
      <c r="AA327" s="29">
        <f t="shared" si="427"/>
        <v>4719473.1250000009</v>
      </c>
      <c r="AB327" s="29">
        <f t="shared" si="427"/>
        <v>4739180.2500000009</v>
      </c>
    </row>
    <row r="328" spans="4:28"/>
  </sheetData>
  <mergeCells count="3">
    <mergeCell ref="A2:L3"/>
    <mergeCell ref="M2:X3"/>
    <mergeCell ref="Y2:AJ3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F307-5E7C-459E-88BC-002E95C01407}">
  <dimension ref="A1:Q78"/>
  <sheetViews>
    <sheetView showGridLines="0" zoomScale="80" zoomScaleNormal="100" zoomScaleSheetLayoutView="79" workbookViewId="0">
      <selection activeCell="C4" sqref="C4"/>
    </sheetView>
  </sheetViews>
  <sheetFormatPr defaultColWidth="0" defaultRowHeight="14.4" zeroHeight="1" outlineLevelRow="1"/>
  <cols>
    <col min="1" max="1" width="25.6640625" customWidth="1"/>
    <col min="2" max="2" width="8.109375" customWidth="1"/>
    <col min="3" max="3" width="26.21875" bestFit="1" customWidth="1"/>
    <col min="4" max="7" width="11.44140625" style="14" bestFit="1" customWidth="1"/>
    <col min="8" max="8" width="11.44140625" style="25" bestFit="1" customWidth="1"/>
    <col min="9" max="9" width="11.5546875" style="14" bestFit="1" customWidth="1"/>
    <col min="10" max="11" width="11.44140625" style="14" bestFit="1" customWidth="1"/>
    <col min="12" max="12" width="11.5546875" style="14" bestFit="1" customWidth="1"/>
    <col min="13" max="13" width="11.44140625" style="25" bestFit="1" customWidth="1"/>
    <col min="14" max="17" width="0" hidden="1" customWidth="1"/>
    <col min="18" max="16384" width="8.88671875" hidden="1"/>
  </cols>
  <sheetData>
    <row r="1" spans="1:17" ht="16.2" customHeight="1">
      <c r="A1" s="254" t="s">
        <v>186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7" ht="15" thickBot="1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</row>
    <row r="3" spans="1:17" ht="15.6">
      <c r="Q3" s="189"/>
    </row>
    <row r="4" spans="1:17"/>
    <row r="5" spans="1:17" ht="15" thickBot="1">
      <c r="A5" s="95" t="s">
        <v>187</v>
      </c>
      <c r="B5" s="213"/>
    </row>
    <row r="6" spans="1:17" outlineLevel="1">
      <c r="C6" s="81" t="s">
        <v>172</v>
      </c>
      <c r="D6" s="82" t="s">
        <v>162</v>
      </c>
      <c r="E6" s="82" t="s">
        <v>163</v>
      </c>
      <c r="F6" s="82" t="s">
        <v>164</v>
      </c>
      <c r="G6" s="109" t="s">
        <v>165</v>
      </c>
      <c r="H6" s="111" t="s">
        <v>166</v>
      </c>
      <c r="I6" s="110" t="s">
        <v>167</v>
      </c>
      <c r="J6" s="82" t="s">
        <v>168</v>
      </c>
      <c r="K6" s="82" t="s">
        <v>169</v>
      </c>
      <c r="L6" s="109" t="s">
        <v>170</v>
      </c>
      <c r="M6" s="111" t="s">
        <v>171</v>
      </c>
    </row>
    <row r="7" spans="1:17" outlineLevel="1">
      <c r="C7" s="83"/>
      <c r="D7" s="126"/>
      <c r="E7" s="126"/>
      <c r="F7" s="126"/>
      <c r="G7" s="126"/>
      <c r="H7" s="214"/>
      <c r="I7" s="126"/>
      <c r="J7" s="126"/>
      <c r="K7" s="126"/>
      <c r="L7" s="126"/>
      <c r="M7" s="214"/>
    </row>
    <row r="8" spans="1:17" outlineLevel="1">
      <c r="C8" s="84" t="s">
        <v>177</v>
      </c>
      <c r="D8" s="85">
        <f>SUMIF('FM-Monthly '!$E$5:$AB$5,'FM-QOQ'!D6,'FM-Monthly '!$E$23:$AB$23)</f>
        <v>279000</v>
      </c>
      <c r="E8" s="85">
        <f>SUMIF('FM-Monthly '!$E$5:$AB$5,'FM-QOQ'!E6,'FM-Monthly '!$E$23:$AB$23)</f>
        <v>382500</v>
      </c>
      <c r="F8" s="85">
        <f>SUMIF('FM-Monthly '!$E$5:$AB$5,'FM-QOQ'!F6,'FM-Monthly '!$E$23:$AB$23)</f>
        <v>438000</v>
      </c>
      <c r="G8" s="85">
        <f>SUMIF('FM-Monthly '!$E$5:$AB$5,'FM-QOQ'!G6,'FM-Monthly '!$E$23:$AB$23)</f>
        <v>493500</v>
      </c>
      <c r="H8" s="214">
        <f>SUM(D8:G8)</f>
        <v>1593000</v>
      </c>
      <c r="I8" s="85">
        <f>SUMIF('FM-Monthly '!$E$5:$AB$5,'FM-QOQ'!I6,'FM-Monthly '!$E$23:$AB$23)</f>
        <v>768150.00000000012</v>
      </c>
      <c r="J8" s="85">
        <f>SUMIF('FM-Monthly '!$E$5:$AB$5,'FM-QOQ'!J6,'FM-Monthly '!$E$23:$AB$23)</f>
        <v>883775</v>
      </c>
      <c r="K8" s="85">
        <f>SUMIF('FM-Monthly '!$E$5:$AB$5,'FM-QOQ'!K6,'FM-Monthly '!$E$23:$AB$23)</f>
        <v>999400.00000000012</v>
      </c>
      <c r="L8" s="85">
        <f>SUMIF('FM-Monthly '!$E$5:$AB$5,'FM-QOQ'!L6,'FM-Monthly '!$E$23:$AB$23)</f>
        <v>1115025</v>
      </c>
      <c r="M8" s="214">
        <f>SUM(I8:L8)</f>
        <v>3766350</v>
      </c>
      <c r="N8" s="1"/>
    </row>
    <row r="9" spans="1:17" outlineLevel="1">
      <c r="C9" s="84" t="s">
        <v>2</v>
      </c>
      <c r="D9" s="85">
        <f>SUMIF('FM-Monthly '!$E$5:$AB$5,'FM-QOQ'!D6,'FM-Monthly '!$E$40:$AB$40)</f>
        <v>17250</v>
      </c>
      <c r="E9" s="85">
        <f>SUMIF('FM-Monthly '!$E$5:$AB$5,'FM-QOQ'!E6,'FM-Monthly '!$E$40:$AB$40)</f>
        <v>34500</v>
      </c>
      <c r="F9" s="85">
        <f>SUMIF('FM-Monthly '!$E$5:$AB$5,'FM-QOQ'!F6,'FM-Monthly '!$E$40:$AB$40)</f>
        <v>51750</v>
      </c>
      <c r="G9" s="85">
        <f>SUMIF('FM-Monthly '!$E$5:$AB$5,'FM-QOQ'!G6,'FM-Monthly '!$E$40:$AB$40)</f>
        <v>69000</v>
      </c>
      <c r="H9" s="214">
        <f>SUM(D9:G9)</f>
        <v>172500</v>
      </c>
      <c r="I9" s="85">
        <f>SUMIF('FM-Monthly '!$E$5:$AB$5,'FM-QOQ'!I6,'FM-Monthly '!$E$40:$AB$40)</f>
        <v>128381.25000000003</v>
      </c>
      <c r="J9" s="85">
        <f>SUMIF('FM-Monthly '!$E$5:$AB$5,'FM-QOQ'!J6,'FM-Monthly '!$E$40:$AB$40)</f>
        <v>164137.50000000003</v>
      </c>
      <c r="K9" s="85">
        <f>SUMIF('FM-Monthly '!$E$5:$AB$5,'FM-QOQ'!K6,'FM-Monthly '!$E$40:$AB$40)</f>
        <v>199893.75</v>
      </c>
      <c r="L9" s="85">
        <f>SUMIF('FM-Monthly '!$E$5:$AB$5,'FM-QOQ'!L6,'FM-Monthly '!$E$40:$AB$40)</f>
        <v>235650</v>
      </c>
      <c r="M9" s="214">
        <f>SUM(I9:L9)</f>
        <v>728062.5</v>
      </c>
    </row>
    <row r="10" spans="1:17" outlineLevel="1">
      <c r="C10" s="84" t="s">
        <v>1</v>
      </c>
      <c r="D10" s="85">
        <f>SUMIF('FM-Monthly '!$E$5:$AB$5,'FM-QOQ'!D6,'FM-Monthly '!$E$57:$AB$57)</f>
        <v>0</v>
      </c>
      <c r="E10" s="85">
        <f>SUMIF('FM-Monthly '!$E$5:$AB$5,'FM-QOQ'!E6,'FM-Monthly '!$E$57:$AB$57)</f>
        <v>0</v>
      </c>
      <c r="F10" s="85">
        <f>SUMIF('FM-Monthly '!$E$5:$AB$5,'FM-QOQ'!F6,'FM-Monthly '!$E$57:$AB$57)</f>
        <v>211875</v>
      </c>
      <c r="G10" s="85">
        <f>SUMIF('FM-Monthly '!$E$5:$AB$5,'FM-QOQ'!G6,'FM-Monthly '!$E$57:$AB$57)</f>
        <v>223125</v>
      </c>
      <c r="H10" s="214">
        <f>SUM(D10:G10)</f>
        <v>435000</v>
      </c>
      <c r="I10" s="85">
        <f>SUMIF('FM-Monthly '!$E$5:$AB$5,'FM-QOQ'!I6,'FM-Monthly '!$E$57:$AB$57)</f>
        <v>244500</v>
      </c>
      <c r="J10" s="85">
        <f>SUMIF('FM-Monthly '!$E$5:$AB$5,'FM-QOQ'!J6,'FM-Monthly '!$E$57:$AB$57)</f>
        <v>250687.5</v>
      </c>
      <c r="K10" s="85">
        <f>SUMIF('FM-Monthly '!$E$5:$AB$5,'FM-QOQ'!K6,'FM-Monthly '!$E$57:$AB$57)</f>
        <v>264187.5</v>
      </c>
      <c r="L10" s="85">
        <f>SUMIF('FM-Monthly '!$E$5:$AB$5,'FM-QOQ'!L6,'FM-Monthly '!$E$57:$AB$57)</f>
        <v>291750</v>
      </c>
      <c r="M10" s="214">
        <f>SUM(I10:L10)</f>
        <v>1051125</v>
      </c>
    </row>
    <row r="11" spans="1:17" outlineLevel="1">
      <c r="C11" s="86"/>
      <c r="D11" s="85"/>
      <c r="E11" s="85"/>
      <c r="F11" s="85"/>
      <c r="G11" s="85"/>
      <c r="H11" s="214"/>
      <c r="I11" s="85"/>
      <c r="J11" s="85"/>
      <c r="K11" s="85"/>
      <c r="L11" s="85"/>
      <c r="M11" s="214"/>
    </row>
    <row r="12" spans="1:17" outlineLevel="1">
      <c r="C12" s="87" t="s">
        <v>13</v>
      </c>
      <c r="D12" s="88">
        <f>SUM(D8:D11)</f>
        <v>296250</v>
      </c>
      <c r="E12" s="88">
        <f t="shared" ref="E12:M12" si="0">SUM(E8:E11)</f>
        <v>417000</v>
      </c>
      <c r="F12" s="88">
        <f t="shared" si="0"/>
        <v>701625</v>
      </c>
      <c r="G12" s="113">
        <f t="shared" si="0"/>
        <v>785625</v>
      </c>
      <c r="H12" s="215">
        <f t="shared" si="0"/>
        <v>2200500</v>
      </c>
      <c r="I12" s="117">
        <f t="shared" si="0"/>
        <v>1141031.25</v>
      </c>
      <c r="J12" s="88">
        <f t="shared" si="0"/>
        <v>1298600</v>
      </c>
      <c r="K12" s="88">
        <f t="shared" si="0"/>
        <v>1463481.25</v>
      </c>
      <c r="L12" s="113">
        <f t="shared" si="0"/>
        <v>1642425</v>
      </c>
      <c r="M12" s="215">
        <f t="shared" si="0"/>
        <v>5545537.5</v>
      </c>
    </row>
    <row r="13" spans="1:17" outlineLevel="1">
      <c r="C13" s="83"/>
      <c r="D13" s="85"/>
      <c r="E13" s="85"/>
      <c r="F13" s="85"/>
      <c r="G13" s="85"/>
      <c r="H13" s="214"/>
      <c r="I13" s="85"/>
      <c r="J13" s="85"/>
      <c r="K13" s="85"/>
      <c r="L13" s="85"/>
      <c r="M13" s="214"/>
    </row>
    <row r="14" spans="1:17" outlineLevel="1">
      <c r="C14" s="87" t="s">
        <v>62</v>
      </c>
      <c r="D14" s="88">
        <f>SUMIF('FM-Monthly '!$E$5:$AB$5,'FM-QOQ'!D6,'FM-Monthly '!$E$74:$AB$74)</f>
        <v>105000</v>
      </c>
      <c r="E14" s="88">
        <f>SUMIF('FM-Monthly '!$E$5:$AB$5,'FM-QOQ'!E6,'FM-Monthly '!$E$74:$AB$74)</f>
        <v>105000</v>
      </c>
      <c r="F14" s="88">
        <f>SUMIF('FM-Monthly '!$E$5:$AB$5,'FM-QOQ'!F6,'FM-Monthly '!$E$74:$AB$74)</f>
        <v>105000</v>
      </c>
      <c r="G14" s="113">
        <f>SUMIF('FM-Monthly '!$E$5:$AB$5,'FM-QOQ'!G6,'FM-Monthly '!$E$74:$AB$74)</f>
        <v>105000</v>
      </c>
      <c r="H14" s="215">
        <f>SUM(D14:G14)</f>
        <v>420000</v>
      </c>
      <c r="I14" s="117">
        <f>SUMIF('FM-Monthly '!$E$5:$AB$5,'FM-QOQ'!I6,'FM-Monthly '!$E$74:$AB$74)</f>
        <v>129000</v>
      </c>
      <c r="J14" s="88">
        <f>SUMIF('FM-Monthly '!$E$5:$AB$5,'FM-QOQ'!J6,'FM-Monthly '!$E$74:$AB$74)</f>
        <v>129000</v>
      </c>
      <c r="K14" s="88">
        <f>SUMIF('FM-Monthly '!$E$5:$AB$5,'FM-QOQ'!K6,'FM-Monthly '!$E$74:$AB$74)</f>
        <v>129000</v>
      </c>
      <c r="L14" s="113">
        <f>SUMIF('FM-Monthly '!$E$5:$AB$5,'FM-QOQ'!L6,'FM-Monthly '!$E$74:$AB$74)</f>
        <v>129000</v>
      </c>
      <c r="M14" s="215">
        <f>SUM(I14:L14)</f>
        <v>516000</v>
      </c>
    </row>
    <row r="15" spans="1:17" outlineLevel="1">
      <c r="C15" s="83"/>
      <c r="D15" s="85"/>
      <c r="E15" s="85"/>
      <c r="F15" s="85"/>
      <c r="G15" s="85"/>
      <c r="H15" s="214"/>
      <c r="I15" s="85"/>
      <c r="J15" s="85"/>
      <c r="K15" s="85"/>
      <c r="L15" s="85"/>
      <c r="M15" s="214"/>
    </row>
    <row r="16" spans="1:17" outlineLevel="1">
      <c r="C16" s="89" t="s">
        <v>157</v>
      </c>
      <c r="D16" s="90">
        <f>D12-D14</f>
        <v>191250</v>
      </c>
      <c r="E16" s="90">
        <f t="shared" ref="E16:M16" si="1">E12-E14</f>
        <v>312000</v>
      </c>
      <c r="F16" s="90">
        <f t="shared" si="1"/>
        <v>596625</v>
      </c>
      <c r="G16" s="114">
        <f t="shared" si="1"/>
        <v>680625</v>
      </c>
      <c r="H16" s="215">
        <f t="shared" si="1"/>
        <v>1780500</v>
      </c>
      <c r="I16" s="118">
        <f t="shared" si="1"/>
        <v>1012031.25</v>
      </c>
      <c r="J16" s="90">
        <f t="shared" si="1"/>
        <v>1169600</v>
      </c>
      <c r="K16" s="90">
        <f t="shared" si="1"/>
        <v>1334481.25</v>
      </c>
      <c r="L16" s="114">
        <f t="shared" si="1"/>
        <v>1513425</v>
      </c>
      <c r="M16" s="215">
        <f t="shared" si="1"/>
        <v>5029537.5</v>
      </c>
    </row>
    <row r="17" spans="1:13" outlineLevel="1">
      <c r="C17" s="91" t="s">
        <v>158</v>
      </c>
      <c r="D17" s="92">
        <f>D16/D12</f>
        <v>0.64556962025316456</v>
      </c>
      <c r="E17" s="92">
        <f t="shared" ref="E17:M17" si="2">E16/E12</f>
        <v>0.74820143884892087</v>
      </c>
      <c r="F17" s="92">
        <f t="shared" si="2"/>
        <v>0.85034740780331375</v>
      </c>
      <c r="G17" s="115">
        <f t="shared" si="2"/>
        <v>0.86634844868735084</v>
      </c>
      <c r="H17" s="216">
        <f t="shared" si="2"/>
        <v>0.80913428766189499</v>
      </c>
      <c r="I17" s="119">
        <f t="shared" si="2"/>
        <v>0.88694437597567988</v>
      </c>
      <c r="J17" s="92">
        <f t="shared" si="2"/>
        <v>0.90066225165562919</v>
      </c>
      <c r="K17" s="92">
        <f t="shared" si="2"/>
        <v>0.91185401247880693</v>
      </c>
      <c r="L17" s="115">
        <f t="shared" si="2"/>
        <v>0.92145760080368966</v>
      </c>
      <c r="M17" s="216">
        <f t="shared" si="2"/>
        <v>0.90695221157552353</v>
      </c>
    </row>
    <row r="18" spans="1:13" outlineLevel="1">
      <c r="C18" s="83"/>
      <c r="D18" s="126"/>
      <c r="E18" s="126"/>
      <c r="F18" s="126"/>
      <c r="G18" s="126"/>
      <c r="H18" s="217"/>
      <c r="I18" s="126"/>
      <c r="J18" s="126"/>
      <c r="K18" s="126"/>
      <c r="L18" s="126"/>
      <c r="M18" s="217"/>
    </row>
    <row r="19" spans="1:13" outlineLevel="1">
      <c r="C19" s="83"/>
      <c r="D19" s="126"/>
      <c r="E19" s="126"/>
      <c r="F19" s="126"/>
      <c r="G19" s="126"/>
      <c r="H19" s="217"/>
      <c r="I19" s="126"/>
      <c r="J19" s="126"/>
      <c r="K19" s="126"/>
      <c r="L19" s="126"/>
      <c r="M19" s="217"/>
    </row>
    <row r="20" spans="1:13" outlineLevel="1">
      <c r="C20" s="84" t="s">
        <v>69</v>
      </c>
      <c r="D20" s="85">
        <f>SUMIF('FM-Monthly '!$E$5:$AB$5,'FM-QOQ'!D6,'FM-Monthly '!$E$104:$AB$104)</f>
        <v>34875</v>
      </c>
      <c r="E20" s="85">
        <f>SUMIF('FM-Monthly '!$E$5:$AB$5,'FM-QOQ'!E6,'FM-Monthly '!$E$104:$AB$104)</f>
        <v>104875</v>
      </c>
      <c r="F20" s="85">
        <f>SUMIF('FM-Monthly '!$E$5:$AB$5,'FM-QOQ'!F6,'FM-Monthly '!$E$104:$AB$104)</f>
        <v>124875</v>
      </c>
      <c r="G20" s="85">
        <f>SUMIF('FM-Monthly '!$E$5:$AB$5,'FM-QOQ'!G6,'FM-Monthly '!$E$104:$AB$104)</f>
        <v>255875</v>
      </c>
      <c r="H20" s="214">
        <f>SUM(D20:G20)</f>
        <v>520500</v>
      </c>
      <c r="I20" s="85">
        <f>SUMIF('FM-Monthly '!$E$5:$AB$5,'FM-QOQ'!I6,'FM-Monthly '!$E$104:$AB$104)</f>
        <v>144000</v>
      </c>
      <c r="J20" s="85">
        <f>SUMIF('FM-Monthly '!$E$5:$AB$5,'FM-QOQ'!J6,'FM-Monthly '!$E$104:$AB$104)</f>
        <v>150000</v>
      </c>
      <c r="K20" s="85">
        <f>SUMIF('FM-Monthly '!$E$5:$AB$5,'FM-QOQ'!K6,'FM-Monthly '!$E$104:$AB$104)</f>
        <v>174000</v>
      </c>
      <c r="L20" s="85">
        <f>SUMIF('FM-Monthly '!$E$5:$AB$5,'FM-QOQ'!L6,'FM-Monthly '!$E$104:$AB$104)</f>
        <v>452000</v>
      </c>
      <c r="M20" s="214">
        <f>SUM(I20:L20)</f>
        <v>920000</v>
      </c>
    </row>
    <row r="21" spans="1:13" outlineLevel="1">
      <c r="C21" s="84" t="s">
        <v>68</v>
      </c>
      <c r="D21" s="85">
        <f>SUMIF('FM-Monthly '!$E$5:$AB$5,'FM-QOQ'!D6,'FM-Monthly '!$E$131:$AB$131)</f>
        <v>103962.5</v>
      </c>
      <c r="E21" s="85">
        <f>SUMIF('FM-Monthly '!$E$5:$AB$5,'FM-QOQ'!E6,'FM-Monthly '!$E$131:$AB$131)</f>
        <v>145170</v>
      </c>
      <c r="F21" s="85">
        <f>SUMIF('FM-Monthly '!$E$5:$AB$5,'FM-QOQ'!F6,'FM-Monthly '!$E$131:$AB$131)</f>
        <v>148016.25</v>
      </c>
      <c r="G21" s="85">
        <f>SUMIF('FM-Monthly '!$E$5:$AB$5,'FM-QOQ'!G6,'FM-Monthly '!$E$131:$AB$131)</f>
        <v>148856.25</v>
      </c>
      <c r="H21" s="214">
        <f t="shared" ref="H21:H26" si="3">SUM(D21:G21)</f>
        <v>546005</v>
      </c>
      <c r="I21" s="85">
        <f>SUMIF('FM-Monthly '!$E$5:$AB$5,'FM-QOQ'!I6,'FM-Monthly '!$E$131:$AB$131)</f>
        <v>293410.3125</v>
      </c>
      <c r="J21" s="85">
        <f>SUMIF('FM-Monthly '!$E$5:$AB$5,'FM-QOQ'!J6,'FM-Monthly '!$E$131:$AB$131)</f>
        <v>294986</v>
      </c>
      <c r="K21" s="85">
        <f>SUMIF('FM-Monthly '!$E$5:$AB$5,'FM-QOQ'!K6,'FM-Monthly '!$E$131:$AB$131)</f>
        <v>296634.8125</v>
      </c>
      <c r="L21" s="85">
        <f>SUMIF('FM-Monthly '!$E$5:$AB$5,'FM-QOQ'!L6,'FM-Monthly '!$E$131:$AB$131)</f>
        <v>298424.25</v>
      </c>
      <c r="M21" s="214">
        <f t="shared" ref="M21:M26" si="4">SUM(I21:L21)</f>
        <v>1183455.375</v>
      </c>
    </row>
    <row r="22" spans="1:13" outlineLevel="1">
      <c r="C22" s="84" t="s">
        <v>195</v>
      </c>
      <c r="D22" s="85">
        <f>SUMIF('FM-Monthly '!$E$5:$AB$5,'FM-QOQ'!D6,'FM-Monthly '!$E$157:$AB$157)</f>
        <v>103500</v>
      </c>
      <c r="E22" s="85">
        <f>SUMIF('FM-Monthly '!$E$5:$AB$5,'FM-QOQ'!E6,'FM-Monthly '!$E$157:$AB$157)</f>
        <v>103500</v>
      </c>
      <c r="F22" s="85">
        <f>SUMIF('FM-Monthly '!$E$5:$AB$5,'FM-QOQ'!F6,'FM-Monthly '!$E$157:$AB$157)</f>
        <v>103500</v>
      </c>
      <c r="G22" s="85">
        <f>SUMIF('FM-Monthly '!$E$5:$AB$5,'FM-QOQ'!G6,'FM-Monthly '!$E$157:$AB$157)</f>
        <v>115500</v>
      </c>
      <c r="H22" s="214">
        <f t="shared" si="3"/>
        <v>426000</v>
      </c>
      <c r="I22" s="85">
        <f>SUMIF('FM-Monthly '!$E$5:$AB$5,'FM-QOQ'!I6,'FM-Monthly '!$E$157:$AB$157)</f>
        <v>155250</v>
      </c>
      <c r="J22" s="85">
        <f>SUMIF('FM-Monthly '!$E$5:$AB$5,'FM-QOQ'!J6,'FM-Monthly '!$E$157:$AB$157)</f>
        <v>155250</v>
      </c>
      <c r="K22" s="85">
        <f>SUMIF('FM-Monthly '!$E$5:$AB$5,'FM-QOQ'!K6,'FM-Monthly '!$E$157:$AB$157)</f>
        <v>155250</v>
      </c>
      <c r="L22" s="85">
        <f>SUMIF('FM-Monthly '!$E$5:$AB$5,'FM-QOQ'!L6,'FM-Monthly '!$E$157:$AB$157)</f>
        <v>155250</v>
      </c>
      <c r="M22" s="214">
        <f t="shared" si="4"/>
        <v>621000</v>
      </c>
    </row>
    <row r="23" spans="1:13" outlineLevel="1">
      <c r="C23" s="84" t="s">
        <v>70</v>
      </c>
      <c r="D23" s="85">
        <f>SUMIF('FM-Monthly '!$E$5:$AB$5,'FM-QOQ'!D6,'FM-Monthly '!$E$185:$AB$185)</f>
        <v>60900</v>
      </c>
      <c r="E23" s="85">
        <f>SUMIF('FM-Monthly '!$E$5:$AB$5,'FM-QOQ'!E6,'FM-Monthly '!$E$185:$AB$185)</f>
        <v>60900</v>
      </c>
      <c r="F23" s="85">
        <f>SUMIF('FM-Monthly '!$E$5:$AB$5,'FM-QOQ'!F6,'FM-Monthly '!$E$185:$AB$185)</f>
        <v>60900</v>
      </c>
      <c r="G23" s="85">
        <f>SUMIF('FM-Monthly '!$E$5:$AB$5,'FM-QOQ'!G6,'FM-Monthly '!$E$185:$AB$185)</f>
        <v>60900</v>
      </c>
      <c r="H23" s="214">
        <f t="shared" si="3"/>
        <v>243600</v>
      </c>
      <c r="I23" s="85">
        <f>SUMIF('FM-Monthly '!$E$5:$AB$5,'FM-QOQ'!I6,'FM-Monthly '!$E$185:$AB$185)</f>
        <v>73500</v>
      </c>
      <c r="J23" s="85">
        <f>SUMIF('FM-Monthly '!$E$5:$AB$5,'FM-QOQ'!J6,'FM-Monthly '!$E$185:$AB$185)</f>
        <v>73500</v>
      </c>
      <c r="K23" s="85">
        <f>SUMIF('FM-Monthly '!$E$5:$AB$5,'FM-QOQ'!K6,'FM-Monthly '!$E$185:$AB$185)</f>
        <v>73500</v>
      </c>
      <c r="L23" s="85">
        <f>SUMIF('FM-Monthly '!$E$5:$AB$5,'FM-QOQ'!L6,'FM-Monthly '!$E$185:$AB$185)</f>
        <v>73500</v>
      </c>
      <c r="M23" s="214">
        <f t="shared" si="4"/>
        <v>294000</v>
      </c>
    </row>
    <row r="24" spans="1:13" outlineLevel="1">
      <c r="C24" s="84" t="s">
        <v>71</v>
      </c>
      <c r="D24" s="85">
        <f>SUMIF('FM-Monthly '!$E$5:$AB$5,'FM-QOQ'!D6,'FM-Monthly '!$E$195:$AB$195)</f>
        <v>48183.333333333336</v>
      </c>
      <c r="E24" s="85">
        <f>SUMIF('FM-Monthly '!$E$5:$AB$5,'FM-QOQ'!E6,'FM-Monthly '!$E$195:$AB$195)</f>
        <v>53404.166666666672</v>
      </c>
      <c r="F24" s="85">
        <f>SUMIF('FM-Monthly '!$E$5:$AB$5,'FM-QOQ'!F6,'FM-Monthly '!$E$195:$AB$195)</f>
        <v>58225</v>
      </c>
      <c r="G24" s="85">
        <f>SUMIF('FM-Monthly '!$E$5:$AB$5,'FM-QOQ'!G6,'FM-Monthly '!$E$195:$AB$195)</f>
        <v>63112.500000000007</v>
      </c>
      <c r="H24" s="214">
        <f t="shared" si="3"/>
        <v>222925</v>
      </c>
      <c r="I24" s="85">
        <f>SUMIF('FM-Monthly '!$E$5:$AB$5,'FM-QOQ'!I6,'FM-Monthly '!$E$195:$AB$195)</f>
        <v>74791.666666666657</v>
      </c>
      <c r="J24" s="85">
        <f>SUMIF('FM-Monthly '!$E$5:$AB$5,'FM-QOQ'!J6,'FM-Monthly '!$E$195:$AB$195)</f>
        <v>83550</v>
      </c>
      <c r="K24" s="85">
        <f>SUMIF('FM-Monthly '!$E$5:$AB$5,'FM-QOQ'!K6,'FM-Monthly '!$E$195:$AB$195)</f>
        <v>89375</v>
      </c>
      <c r="L24" s="85">
        <f>SUMIF('FM-Monthly '!$E$5:$AB$5,'FM-QOQ'!L6,'FM-Monthly '!$E$195:$AB$195)</f>
        <v>95000</v>
      </c>
      <c r="M24" s="214">
        <f t="shared" si="4"/>
        <v>342716.66666666663</v>
      </c>
    </row>
    <row r="25" spans="1:13" outlineLevel="1">
      <c r="C25" s="83"/>
      <c r="D25" s="85"/>
      <c r="E25" s="85"/>
      <c r="F25" s="85"/>
      <c r="G25" s="85"/>
      <c r="H25" s="214"/>
      <c r="I25" s="85"/>
      <c r="J25" s="85"/>
      <c r="K25" s="85"/>
      <c r="L25" s="85"/>
      <c r="M25" s="214"/>
    </row>
    <row r="26" spans="1:13" outlineLevel="1">
      <c r="C26" s="89" t="s">
        <v>147</v>
      </c>
      <c r="D26" s="90">
        <f>SUM(D20:D25)</f>
        <v>351420.83333333331</v>
      </c>
      <c r="E26" s="90">
        <f t="shared" ref="E26:I26" si="5">SUM(E20:E25)</f>
        <v>467849.16666666669</v>
      </c>
      <c r="F26" s="90">
        <f t="shared" si="5"/>
        <v>495516.25</v>
      </c>
      <c r="G26" s="114">
        <f t="shared" si="5"/>
        <v>644243.75</v>
      </c>
      <c r="H26" s="215">
        <f t="shared" si="3"/>
        <v>1959030</v>
      </c>
      <c r="I26" s="118">
        <f t="shared" si="5"/>
        <v>740951.97916666663</v>
      </c>
      <c r="J26" s="90">
        <f t="shared" ref="J26" si="6">SUM(J20:J25)</f>
        <v>757286</v>
      </c>
      <c r="K26" s="90">
        <f t="shared" ref="K26" si="7">SUM(K20:K25)</f>
        <v>788759.8125</v>
      </c>
      <c r="L26" s="114">
        <f t="shared" ref="L26" si="8">SUM(L20:L25)</f>
        <v>1074174.25</v>
      </c>
      <c r="M26" s="215">
        <f t="shared" si="4"/>
        <v>3361172.0416666665</v>
      </c>
    </row>
    <row r="27" spans="1:13" outlineLevel="1">
      <c r="C27" s="83"/>
      <c r="D27" s="126"/>
      <c r="E27" s="126"/>
      <c r="F27" s="126"/>
      <c r="G27" s="126"/>
      <c r="H27" s="217"/>
      <c r="I27" s="126"/>
      <c r="J27" s="126"/>
      <c r="K27" s="126"/>
      <c r="L27" s="126"/>
      <c r="M27" s="217"/>
    </row>
    <row r="28" spans="1:13" ht="15" outlineLevel="1" thickBot="1">
      <c r="C28" s="93" t="s">
        <v>173</v>
      </c>
      <c r="D28" s="94">
        <f>D16-D26</f>
        <v>-160170.83333333331</v>
      </c>
      <c r="E28" s="94">
        <f t="shared" ref="E28:M28" si="9">E16-E26</f>
        <v>-155849.16666666669</v>
      </c>
      <c r="F28" s="94">
        <f t="shared" si="9"/>
        <v>101108.75</v>
      </c>
      <c r="G28" s="116">
        <f t="shared" si="9"/>
        <v>36381.25</v>
      </c>
      <c r="H28" s="218">
        <f t="shared" si="9"/>
        <v>-178530</v>
      </c>
      <c r="I28" s="120">
        <f t="shared" si="9"/>
        <v>271079.27083333337</v>
      </c>
      <c r="J28" s="94">
        <f t="shared" si="9"/>
        <v>412314</v>
      </c>
      <c r="K28" s="94">
        <f t="shared" si="9"/>
        <v>545721.4375</v>
      </c>
      <c r="L28" s="116">
        <f t="shared" si="9"/>
        <v>439250.75</v>
      </c>
      <c r="M28" s="218">
        <f t="shared" si="9"/>
        <v>1668365.4583333335</v>
      </c>
    </row>
    <row r="29" spans="1:13" outlineLevel="1"/>
    <row r="30" spans="1:13" outlineLevel="1"/>
    <row r="31" spans="1:13" ht="15" thickBot="1">
      <c r="A31" s="95" t="s">
        <v>161</v>
      </c>
      <c r="B31" s="213"/>
    </row>
    <row r="32" spans="1:13" outlineLevel="1">
      <c r="C32" s="81" t="s">
        <v>172</v>
      </c>
      <c r="D32" s="82" t="s">
        <v>162</v>
      </c>
      <c r="E32" s="82" t="s">
        <v>163</v>
      </c>
      <c r="F32" s="82" t="s">
        <v>164</v>
      </c>
      <c r="G32" s="109" t="s">
        <v>165</v>
      </c>
      <c r="H32" s="111" t="s">
        <v>166</v>
      </c>
      <c r="I32" s="110" t="s">
        <v>167</v>
      </c>
      <c r="J32" s="82" t="s">
        <v>168</v>
      </c>
      <c r="K32" s="82" t="s">
        <v>169</v>
      </c>
      <c r="L32" s="109" t="s">
        <v>170</v>
      </c>
      <c r="M32" s="111" t="s">
        <v>171</v>
      </c>
    </row>
    <row r="33" spans="3:13" outlineLevel="1">
      <c r="C33" s="4" t="s">
        <v>174</v>
      </c>
      <c r="D33" s="85">
        <f>'FM-Monthly '!G221+'FM-Monthly '!G251</f>
        <v>107941.66666666666</v>
      </c>
      <c r="E33" s="85">
        <f>'FM-Monthly '!J221+'FM-Monthly '!J251</f>
        <v>109350</v>
      </c>
      <c r="F33" s="85">
        <f>'FM-Monthly '!M221+'FM-Monthly '!M251</f>
        <v>102625</v>
      </c>
      <c r="G33" s="85">
        <f>'FM-Monthly '!P221+'FM-Monthly '!P251</f>
        <v>99700</v>
      </c>
      <c r="H33" s="128">
        <f>G33</f>
        <v>99700</v>
      </c>
      <c r="I33" s="85">
        <f>'FM-Monthly '!S221+'FM-Monthly '!S251</f>
        <v>130908.33333333334</v>
      </c>
      <c r="J33" s="85">
        <f>'FM-Monthly '!V221+'FM-Monthly '!V251</f>
        <v>121983.33333333334</v>
      </c>
      <c r="K33" s="85">
        <f>'FM-Monthly '!Y221+'FM-Monthly '!Y251</f>
        <v>116858.33333333334</v>
      </c>
      <c r="L33" s="85">
        <f>'FM-Monthly '!AB221+'FM-Monthly '!AB251</f>
        <v>107733.33333333334</v>
      </c>
      <c r="M33" s="128">
        <f>L33</f>
        <v>107733.33333333334</v>
      </c>
    </row>
    <row r="34" spans="3:13" outlineLevel="1">
      <c r="C34" s="4" t="s">
        <v>175</v>
      </c>
      <c r="D34" s="85">
        <f>'FM-Monthly '!G236</f>
        <v>71875</v>
      </c>
      <c r="E34" s="85">
        <f>'FM-Monthly '!J236</f>
        <v>139062.5</v>
      </c>
      <c r="F34" s="85">
        <f>'FM-Monthly '!M236</f>
        <v>201562.5</v>
      </c>
      <c r="G34" s="85">
        <f>'FM-Monthly '!P236</f>
        <v>259375</v>
      </c>
      <c r="H34" s="128">
        <f>G34</f>
        <v>259375</v>
      </c>
      <c r="I34" s="85">
        <f>'FM-Monthly '!S236</f>
        <v>326875</v>
      </c>
      <c r="J34" s="85">
        <f>'FM-Monthly '!V236</f>
        <v>388750</v>
      </c>
      <c r="K34" s="85">
        <f>'FM-Monthly '!Y236</f>
        <v>445000</v>
      </c>
      <c r="L34" s="85">
        <f>'FM-Monthly '!AB236</f>
        <v>495625</v>
      </c>
      <c r="M34" s="128">
        <f>L34</f>
        <v>495625</v>
      </c>
    </row>
    <row r="35" spans="3:13" outlineLevel="1">
      <c r="C35" s="96" t="s">
        <v>120</v>
      </c>
      <c r="D35" s="97">
        <f>SUM(D33:D34)</f>
        <v>179816.66666666666</v>
      </c>
      <c r="E35" s="97">
        <f t="shared" ref="E35:I35" si="10">SUM(E33:E34)</f>
        <v>248412.5</v>
      </c>
      <c r="F35" s="97">
        <f t="shared" si="10"/>
        <v>304187.5</v>
      </c>
      <c r="G35" s="97">
        <f t="shared" si="10"/>
        <v>359075</v>
      </c>
      <c r="H35" s="128">
        <f>G35</f>
        <v>359075</v>
      </c>
      <c r="I35" s="97">
        <f t="shared" si="10"/>
        <v>457783.33333333337</v>
      </c>
      <c r="J35" s="97">
        <f t="shared" ref="J35" si="11">SUM(J33:J34)</f>
        <v>510733.33333333337</v>
      </c>
      <c r="K35" s="97">
        <f t="shared" ref="K35" si="12">SUM(K33:K34)</f>
        <v>561858.33333333337</v>
      </c>
      <c r="L35" s="97">
        <f t="shared" ref="L35" si="13">SUM(L33:L34)</f>
        <v>603358.33333333337</v>
      </c>
      <c r="M35" s="128">
        <f>L35</f>
        <v>603358.33333333337</v>
      </c>
    </row>
    <row r="36" spans="3:13" outlineLevel="1">
      <c r="C36" s="4"/>
      <c r="H36" s="134"/>
      <c r="M36" s="134"/>
    </row>
    <row r="37" spans="3:13" outlineLevel="1">
      <c r="C37" s="4" t="s">
        <v>122</v>
      </c>
      <c r="D37" s="85">
        <f>'FM-Monthly '!G258</f>
        <v>2580637.5</v>
      </c>
      <c r="E37" s="85">
        <f>'FM-Monthly '!J258</f>
        <v>2489505</v>
      </c>
      <c r="F37" s="85">
        <f>'FM-Monthly '!M258</f>
        <v>2692088.75</v>
      </c>
      <c r="G37" s="85">
        <f>'FM-Monthly '!P258</f>
        <v>2828520</v>
      </c>
      <c r="H37" s="128">
        <f>G37</f>
        <v>2828520</v>
      </c>
      <c r="I37" s="85">
        <f>'FM-Monthly '!S258</f>
        <v>3239140.9375</v>
      </c>
      <c r="J37" s="85">
        <f>'FM-Monthly '!V258</f>
        <v>3777513.791666667</v>
      </c>
      <c r="K37" s="85">
        <f>'FM-Monthly '!Y258</f>
        <v>4357470.1250000009</v>
      </c>
      <c r="L37" s="85">
        <f>'FM-Monthly '!AB258</f>
        <v>4739180.2500000009</v>
      </c>
      <c r="M37" s="128">
        <f>L37</f>
        <v>4739180.2500000009</v>
      </c>
    </row>
    <row r="38" spans="3:13" outlineLevel="1">
      <c r="C38" s="4" t="s">
        <v>123</v>
      </c>
      <c r="D38" s="85">
        <f>'FM-Monthly '!G259</f>
        <v>10000</v>
      </c>
      <c r="E38" s="85">
        <f>'FM-Monthly '!J259</f>
        <v>10000</v>
      </c>
      <c r="F38" s="85">
        <f>'FM-Monthly '!M259</f>
        <v>10000</v>
      </c>
      <c r="G38" s="85">
        <f>'FM-Monthly '!P259</f>
        <v>10000</v>
      </c>
      <c r="H38" s="128">
        <f>G38</f>
        <v>10000</v>
      </c>
      <c r="I38" s="85">
        <f>'FM-Monthly '!S259</f>
        <v>15000</v>
      </c>
      <c r="J38" s="85">
        <f>'FM-Monthly '!V259</f>
        <v>15000</v>
      </c>
      <c r="K38" s="85">
        <f>'FM-Monthly '!Y259</f>
        <v>15000</v>
      </c>
      <c r="L38" s="85">
        <f>'FM-Monthly '!AB259</f>
        <v>15000</v>
      </c>
      <c r="M38" s="128">
        <f>L38</f>
        <v>15000</v>
      </c>
    </row>
    <row r="39" spans="3:13" outlineLevel="1">
      <c r="C39" s="96" t="s">
        <v>121</v>
      </c>
      <c r="D39" s="97">
        <f>SUM(D37:D38)</f>
        <v>2590637.5</v>
      </c>
      <c r="E39" s="97">
        <f t="shared" ref="E39:M39" si="14">SUM(E37:E38)</f>
        <v>2499505</v>
      </c>
      <c r="F39" s="97">
        <f t="shared" si="14"/>
        <v>2702088.75</v>
      </c>
      <c r="G39" s="97">
        <f t="shared" si="14"/>
        <v>2838520</v>
      </c>
      <c r="H39" s="128">
        <f t="shared" si="14"/>
        <v>2838520</v>
      </c>
      <c r="I39" s="97">
        <f t="shared" si="14"/>
        <v>3254140.9375</v>
      </c>
      <c r="J39" s="97">
        <f t="shared" si="14"/>
        <v>3792513.791666667</v>
      </c>
      <c r="K39" s="97">
        <f t="shared" si="14"/>
        <v>4372470.1250000009</v>
      </c>
      <c r="L39" s="97">
        <f t="shared" si="14"/>
        <v>4754180.2500000009</v>
      </c>
      <c r="M39" s="128">
        <f t="shared" si="14"/>
        <v>4754180.2500000009</v>
      </c>
    </row>
    <row r="40" spans="3:13" ht="15" outlineLevel="1" thickBot="1">
      <c r="C40" s="96"/>
      <c r="D40" s="97"/>
      <c r="E40" s="97"/>
      <c r="F40" s="97"/>
      <c r="G40" s="97"/>
      <c r="H40" s="128"/>
      <c r="I40" s="97"/>
      <c r="J40" s="97"/>
      <c r="K40" s="97"/>
      <c r="L40" s="97"/>
      <c r="M40" s="128"/>
    </row>
    <row r="41" spans="3:13" ht="15" outlineLevel="1" thickBot="1">
      <c r="C41" s="98" t="s">
        <v>153</v>
      </c>
      <c r="D41" s="129">
        <f>D39+D35</f>
        <v>2770454.1666666665</v>
      </c>
      <c r="E41" s="129">
        <f t="shared" ref="E41:K41" si="15">E39+E35</f>
        <v>2747917.5</v>
      </c>
      <c r="F41" s="129">
        <f t="shared" si="15"/>
        <v>3006276.25</v>
      </c>
      <c r="G41" s="129">
        <f t="shared" si="15"/>
        <v>3197595</v>
      </c>
      <c r="H41" s="130">
        <f t="shared" si="15"/>
        <v>3197595</v>
      </c>
      <c r="I41" s="129">
        <f t="shared" si="15"/>
        <v>3711924.2708333335</v>
      </c>
      <c r="J41" s="129">
        <f t="shared" si="15"/>
        <v>4303247.125</v>
      </c>
      <c r="K41" s="129">
        <f t="shared" si="15"/>
        <v>4934328.458333334</v>
      </c>
      <c r="L41" s="129">
        <f>L39+L35</f>
        <v>5357538.583333334</v>
      </c>
      <c r="M41" s="130">
        <f>M39+M35</f>
        <v>5357538.583333334</v>
      </c>
    </row>
    <row r="42" spans="3:13" outlineLevel="1">
      <c r="C42" s="96"/>
      <c r="D42" s="97"/>
      <c r="E42" s="97"/>
      <c r="F42" s="97"/>
      <c r="G42" s="97"/>
      <c r="H42" s="128"/>
      <c r="I42" s="97"/>
      <c r="J42" s="97"/>
      <c r="K42" s="97"/>
      <c r="L42" s="97"/>
      <c r="M42" s="128"/>
    </row>
    <row r="43" spans="3:13" outlineLevel="1">
      <c r="C43" s="4" t="s">
        <v>126</v>
      </c>
      <c r="D43" s="85">
        <f>'FM-Monthly '!G281</f>
        <v>105625</v>
      </c>
      <c r="E43" s="85">
        <f>'FM-Monthly '!J279</f>
        <v>238937.5</v>
      </c>
      <c r="F43" s="85">
        <f>'FM-Monthly '!M279</f>
        <v>396187.5</v>
      </c>
      <c r="G43" s="85">
        <f>'FM-Monthly '!P279</f>
        <v>551125</v>
      </c>
      <c r="H43" s="128">
        <f>G43</f>
        <v>551125</v>
      </c>
      <c r="I43" s="85">
        <f>'FM-Monthly '!S279</f>
        <v>794375</v>
      </c>
      <c r="J43" s="85">
        <f>'FM-Monthly '!V279</f>
        <v>973383.85416666674</v>
      </c>
      <c r="K43" s="85">
        <f>'FM-Monthly '!Y279</f>
        <v>1058743.7500000005</v>
      </c>
      <c r="L43" s="85">
        <f>'FM-Monthly '!AB279</f>
        <v>1042703.1250000005</v>
      </c>
      <c r="M43" s="128">
        <f>L43</f>
        <v>1042703.1250000005</v>
      </c>
    </row>
    <row r="44" spans="3:13" outlineLevel="1">
      <c r="C44" s="96"/>
      <c r="D44" s="97"/>
      <c r="E44" s="97"/>
      <c r="F44" s="97"/>
      <c r="G44" s="97"/>
      <c r="H44" s="128"/>
      <c r="I44" s="97"/>
      <c r="J44" s="97"/>
      <c r="K44" s="97"/>
      <c r="L44" s="97"/>
      <c r="M44" s="128"/>
    </row>
    <row r="45" spans="3:13" outlineLevel="1">
      <c r="C45" s="96" t="s">
        <v>125</v>
      </c>
      <c r="D45" s="97">
        <f>D43</f>
        <v>105625</v>
      </c>
      <c r="E45" s="97">
        <f t="shared" ref="E45:L45" si="16">E43</f>
        <v>238937.5</v>
      </c>
      <c r="F45" s="97">
        <f t="shared" si="16"/>
        <v>396187.5</v>
      </c>
      <c r="G45" s="97">
        <f t="shared" si="16"/>
        <v>551125</v>
      </c>
      <c r="H45" s="128">
        <f t="shared" si="16"/>
        <v>551125</v>
      </c>
      <c r="I45" s="97">
        <f t="shared" si="16"/>
        <v>794375</v>
      </c>
      <c r="J45" s="97">
        <f t="shared" si="16"/>
        <v>973383.85416666674</v>
      </c>
      <c r="K45" s="97">
        <f t="shared" si="16"/>
        <v>1058743.7500000005</v>
      </c>
      <c r="L45" s="97">
        <f t="shared" si="16"/>
        <v>1042703.1250000005</v>
      </c>
      <c r="M45" s="128">
        <f>M43</f>
        <v>1042703.1250000005</v>
      </c>
    </row>
    <row r="46" spans="3:13" outlineLevel="1">
      <c r="C46" s="96"/>
      <c r="D46" s="97"/>
      <c r="E46" s="97"/>
      <c r="F46" s="97"/>
      <c r="G46" s="97"/>
      <c r="H46" s="128"/>
      <c r="I46" s="97"/>
      <c r="J46" s="97"/>
      <c r="K46" s="97"/>
      <c r="L46" s="97"/>
      <c r="M46" s="128"/>
    </row>
    <row r="47" spans="3:13" outlineLevel="1">
      <c r="C47" s="96"/>
      <c r="D47" s="97"/>
      <c r="E47" s="97"/>
      <c r="F47" s="97"/>
      <c r="G47" s="97"/>
      <c r="H47" s="128"/>
      <c r="I47" s="97"/>
      <c r="J47" s="97"/>
      <c r="K47" s="97"/>
      <c r="L47" s="97"/>
      <c r="M47" s="128"/>
    </row>
    <row r="48" spans="3:13" outlineLevel="1">
      <c r="C48" s="96"/>
      <c r="D48" s="97"/>
      <c r="E48" s="97"/>
      <c r="F48" s="97"/>
      <c r="G48" s="97"/>
      <c r="H48" s="128"/>
      <c r="I48" s="97"/>
      <c r="J48" s="97"/>
      <c r="K48" s="97"/>
      <c r="L48" s="97"/>
      <c r="M48" s="128"/>
    </row>
    <row r="49" spans="1:13" outlineLevel="1">
      <c r="C49" s="4" t="s">
        <v>156</v>
      </c>
      <c r="D49" s="131">
        <f>'FM-Monthly '!G285</f>
        <v>2625000</v>
      </c>
      <c r="E49" s="131">
        <f>'FM-Monthly '!J285</f>
        <v>2625000</v>
      </c>
      <c r="F49" s="131">
        <f>'FM-Monthly '!M285</f>
        <v>2625000</v>
      </c>
      <c r="G49" s="131">
        <f>'FM-Monthly '!P285</f>
        <v>2625000</v>
      </c>
      <c r="H49" s="112">
        <f>G49</f>
        <v>2625000</v>
      </c>
      <c r="I49" s="131">
        <f>'FM-Monthly '!S285</f>
        <v>2625000</v>
      </c>
      <c r="J49" s="131">
        <f>'FM-Monthly '!V285</f>
        <v>2625000</v>
      </c>
      <c r="K49" s="131">
        <f>'FM-Monthly '!Y285</f>
        <v>2625000</v>
      </c>
      <c r="L49" s="131">
        <f>'FM-Monthly '!AB285</f>
        <v>2625000</v>
      </c>
      <c r="M49" s="112">
        <f>L49</f>
        <v>2625000</v>
      </c>
    </row>
    <row r="50" spans="1:13" outlineLevel="1">
      <c r="C50" s="4" t="s">
        <v>133</v>
      </c>
      <c r="D50" s="131">
        <f>'FM-Monthly '!G286</f>
        <v>200000</v>
      </c>
      <c r="E50" s="131">
        <f>'FM-Monthly '!J286</f>
        <v>200000</v>
      </c>
      <c r="F50" s="131">
        <f>'FM-Monthly '!M286</f>
        <v>200000</v>
      </c>
      <c r="G50" s="131">
        <f>'FM-Monthly '!P286</f>
        <v>200000</v>
      </c>
      <c r="H50" s="112">
        <f>G50</f>
        <v>200000</v>
      </c>
      <c r="I50" s="131">
        <f>'FM-Monthly '!S286</f>
        <v>200000</v>
      </c>
      <c r="J50" s="131">
        <f>'FM-Monthly '!V286</f>
        <v>200000</v>
      </c>
      <c r="K50" s="131">
        <f>'FM-Monthly '!Y286</f>
        <v>200000</v>
      </c>
      <c r="L50" s="131">
        <f>'FM-Monthly '!AB286</f>
        <v>200000</v>
      </c>
      <c r="M50" s="112">
        <f>L50</f>
        <v>200000</v>
      </c>
    </row>
    <row r="51" spans="1:13" outlineLevel="1">
      <c r="C51" s="4" t="s">
        <v>176</v>
      </c>
      <c r="D51" s="131">
        <f>'FM-Monthly '!G289</f>
        <v>-45493.333333333343</v>
      </c>
      <c r="E51" s="131">
        <f>'FM-Monthly '!J289</f>
        <v>-59181.666666666686</v>
      </c>
      <c r="F51" s="131">
        <f>'FM-Monthly '!M289</f>
        <v>33182.083333333314</v>
      </c>
      <c r="G51" s="131">
        <f>'FM-Monthly '!P289</f>
        <v>-20870.833333333343</v>
      </c>
      <c r="H51" s="112">
        <f>G51</f>
        <v>-20870.833333333343</v>
      </c>
      <c r="I51" s="131">
        <f>'FM-Monthly '!S289</f>
        <v>88732.1875</v>
      </c>
      <c r="J51" s="131">
        <f>'FM-Monthly '!V289</f>
        <v>136813</v>
      </c>
      <c r="K51" s="131">
        <f>'FM-Monthly '!Y289</f>
        <v>179282.14583333337</v>
      </c>
      <c r="L51" s="131">
        <f>'FM-Monthly '!AB289</f>
        <v>62943.583333333314</v>
      </c>
      <c r="M51" s="112">
        <f>L51</f>
        <v>62943.583333333314</v>
      </c>
    </row>
    <row r="52" spans="1:13" outlineLevel="1">
      <c r="C52" s="4" t="s">
        <v>148</v>
      </c>
      <c r="D52" s="131">
        <f>'FM-Monthly '!G290</f>
        <v>-114677.50000000001</v>
      </c>
      <c r="E52" s="131">
        <f>'FM-Monthly '!J290</f>
        <v>-256838.3333333334</v>
      </c>
      <c r="F52" s="131">
        <f>'FM-Monthly '!M290</f>
        <v>-248093.33333333346</v>
      </c>
      <c r="G52" s="131">
        <f>'FM-Monthly '!P290</f>
        <v>-157659.16666666683</v>
      </c>
      <c r="H52" s="112">
        <f>G52</f>
        <v>-157659.16666666683</v>
      </c>
      <c r="I52" s="131">
        <f>'FM-Monthly '!S290</f>
        <v>3817.0833333331684</v>
      </c>
      <c r="J52" s="131">
        <f>'FM-Monthly '!V290</f>
        <v>368050.27083333314</v>
      </c>
      <c r="K52" s="131">
        <f>'FM-Monthly '!Y290</f>
        <v>871302.56249999988</v>
      </c>
      <c r="L52" s="131">
        <f>'FM-Monthly '!AB290</f>
        <v>1426891.875</v>
      </c>
      <c r="M52" s="112">
        <f>L52</f>
        <v>1426891.875</v>
      </c>
    </row>
    <row r="53" spans="1:13" outlineLevel="1">
      <c r="C53" s="96" t="s">
        <v>132</v>
      </c>
      <c r="D53" s="99">
        <f t="shared" ref="D53:M53" si="17">SUM(D49:D52)</f>
        <v>2664829.1666666665</v>
      </c>
      <c r="E53" s="99">
        <f t="shared" si="17"/>
        <v>2508980</v>
      </c>
      <c r="F53" s="99">
        <f t="shared" si="17"/>
        <v>2610088.75</v>
      </c>
      <c r="G53" s="99">
        <f t="shared" si="17"/>
        <v>2646469.9999999995</v>
      </c>
      <c r="H53" s="112">
        <f t="shared" si="17"/>
        <v>2646469.9999999995</v>
      </c>
      <c r="I53" s="99">
        <f t="shared" si="17"/>
        <v>2917549.270833333</v>
      </c>
      <c r="J53" s="99">
        <f t="shared" si="17"/>
        <v>3329863.270833333</v>
      </c>
      <c r="K53" s="99">
        <f t="shared" si="17"/>
        <v>3875584.7083333335</v>
      </c>
      <c r="L53" s="99">
        <f t="shared" si="17"/>
        <v>4314835.458333334</v>
      </c>
      <c r="M53" s="112">
        <f t="shared" si="17"/>
        <v>4314835.458333334</v>
      </c>
    </row>
    <row r="54" spans="1:13" ht="15" outlineLevel="1" thickBot="1">
      <c r="C54" s="84"/>
      <c r="H54" s="134"/>
      <c r="M54" s="135"/>
    </row>
    <row r="55" spans="1:13" ht="15" outlineLevel="1" thickBot="1">
      <c r="C55" s="98" t="s">
        <v>154</v>
      </c>
      <c r="D55" s="129">
        <f t="shared" ref="D55:M55" si="18">D53+D45</f>
        <v>2770454.1666666665</v>
      </c>
      <c r="E55" s="129">
        <f t="shared" si="18"/>
        <v>2747917.5</v>
      </c>
      <c r="F55" s="129">
        <f t="shared" si="18"/>
        <v>3006276.25</v>
      </c>
      <c r="G55" s="129">
        <f t="shared" si="18"/>
        <v>3197594.9999999995</v>
      </c>
      <c r="H55" s="130">
        <f t="shared" si="18"/>
        <v>3197594.9999999995</v>
      </c>
      <c r="I55" s="129">
        <f t="shared" si="18"/>
        <v>3711924.270833333</v>
      </c>
      <c r="J55" s="129">
        <f t="shared" si="18"/>
        <v>4303247.125</v>
      </c>
      <c r="K55" s="129">
        <f t="shared" si="18"/>
        <v>4934328.458333334</v>
      </c>
      <c r="L55" s="129">
        <f t="shared" si="18"/>
        <v>5357538.583333334</v>
      </c>
      <c r="M55" s="132">
        <f t="shared" si="18"/>
        <v>5357538.583333334</v>
      </c>
    </row>
    <row r="56" spans="1:13" outlineLevel="1"/>
    <row r="57" spans="1:13" outlineLevel="1">
      <c r="D57" s="29">
        <f t="shared" ref="D57:M57" si="19">D55-D41</f>
        <v>0</v>
      </c>
      <c r="E57" s="29">
        <f t="shared" si="19"/>
        <v>0</v>
      </c>
      <c r="F57" s="29">
        <f t="shared" si="19"/>
        <v>0</v>
      </c>
      <c r="G57" s="29">
        <f t="shared" si="19"/>
        <v>0</v>
      </c>
      <c r="H57" s="30">
        <f t="shared" si="19"/>
        <v>0</v>
      </c>
      <c r="I57" s="29">
        <f t="shared" si="19"/>
        <v>0</v>
      </c>
      <c r="J57" s="29">
        <f t="shared" si="19"/>
        <v>0</v>
      </c>
      <c r="K57" s="29">
        <f t="shared" si="19"/>
        <v>0</v>
      </c>
      <c r="L57" s="29">
        <f t="shared" si="19"/>
        <v>0</v>
      </c>
      <c r="M57" s="30">
        <f t="shared" si="19"/>
        <v>0</v>
      </c>
    </row>
    <row r="58" spans="1:13" ht="15" thickBot="1">
      <c r="A58" s="95" t="s">
        <v>134</v>
      </c>
      <c r="B58" s="213"/>
    </row>
    <row r="59" spans="1:13" ht="15" outlineLevel="1" thickBot="1">
      <c r="C59" s="102" t="s">
        <v>172</v>
      </c>
      <c r="D59" s="103" t="s">
        <v>162</v>
      </c>
      <c r="E59" s="103" t="s">
        <v>163</v>
      </c>
      <c r="F59" s="103" t="s">
        <v>164</v>
      </c>
      <c r="G59" s="121" t="s">
        <v>165</v>
      </c>
      <c r="H59" s="123" t="s">
        <v>166</v>
      </c>
      <c r="I59" s="122" t="s">
        <v>167</v>
      </c>
      <c r="J59" s="103" t="s">
        <v>168</v>
      </c>
      <c r="K59" s="103" t="s">
        <v>169</v>
      </c>
      <c r="L59" s="103" t="s">
        <v>170</v>
      </c>
      <c r="M59" s="108" t="s">
        <v>171</v>
      </c>
    </row>
    <row r="60" spans="1:13" outlineLevel="1">
      <c r="C60" s="104" t="s">
        <v>135</v>
      </c>
      <c r="D60" s="80">
        <f>SUMIF('FM-Monthly '!$E$5:$AB$5,'FM-QOQ'!D6,'FM-Monthly '!$E$308:$AB$308)</f>
        <v>-160170.83333333337</v>
      </c>
      <c r="E60" s="80">
        <f>SUMIF('FM-Monthly '!$E$5:$AB$5,'FM-QOQ'!E6,'FM-Monthly '!$E$308:$AB$308)</f>
        <v>-155849.16666666672</v>
      </c>
      <c r="F60" s="80">
        <f>SUMIF('FM-Monthly '!$E$5:$AB$5,'FM-QOQ'!F6,'FM-Monthly '!$E$308:$AB$308)</f>
        <v>101108.74999999997</v>
      </c>
      <c r="G60" s="80">
        <f>SUMIF('FM-Monthly '!$E$5:$AB$5,'FM-QOQ'!G6,'FM-Monthly '!$E$308:$AB$308)</f>
        <v>36381.249999999971</v>
      </c>
      <c r="H60" s="112">
        <f>SUM(D60:G60)</f>
        <v>-178530.00000000017</v>
      </c>
      <c r="I60" s="80">
        <f>SUMIF('FM-Monthly '!$E$5:$AB$5,'FM-QOQ'!I6,'FM-Monthly '!$E$308:$AB$308)</f>
        <v>271079.27083333337</v>
      </c>
      <c r="J60" s="80">
        <f>SUMIF('FM-Monthly '!$E$5:$AB$5,'FM-QOQ'!J6,'FM-Monthly '!$E$308:$AB$308)</f>
        <v>412314</v>
      </c>
      <c r="K60" s="80">
        <f>SUMIF('FM-Monthly '!$E$5:$AB$5,'FM-QOQ'!K6,'FM-Monthly '!$E$308:$AB$308)</f>
        <v>545721.43750000012</v>
      </c>
      <c r="L60" s="80">
        <f>SUMIF('FM-Monthly '!$E$5:$AB$5,'FM-QOQ'!L6,'FM-Monthly '!$E$308:$AB$308)</f>
        <v>439250.75000000006</v>
      </c>
      <c r="M60" s="133">
        <f>SUM(I60:L60)</f>
        <v>1668365.4583333335</v>
      </c>
    </row>
    <row r="61" spans="1:13" outlineLevel="1">
      <c r="C61" s="104" t="s">
        <v>146</v>
      </c>
      <c r="D61" s="80">
        <f>SUMIF('FM-Monthly '!$E$5:$AB$5,'FM-QOQ'!D6,'FM-Monthly '!E309:AB309)</f>
        <v>9183.3333333333339</v>
      </c>
      <c r="E61" s="80">
        <f>SUMIF('FM-Monthly '!$E$5:$AB$5,'FM-QOQ'!E6,'FM-Monthly '!F308:AC308)</f>
        <v>-75552.083333333372</v>
      </c>
      <c r="F61" s="80">
        <f>SUMIF('FM-Monthly '!$E$5:$AB$5,'FM-QOQ'!F6,'FM-Monthly '!G308:AD308)</f>
        <v>90434.166666666628</v>
      </c>
      <c r="G61" s="80">
        <f>SUMIF('FM-Monthly '!$E$5:$AB$5,'FM-QOQ'!G6,'FM-Monthly '!H308:AE308)</f>
        <v>271079.27083333337</v>
      </c>
      <c r="H61" s="112">
        <f t="shared" ref="H61:H70" si="20">SUM(D61:G61)</f>
        <v>295144.68749999994</v>
      </c>
      <c r="I61" s="80">
        <f>SUMIF('FM-Monthly '!$E$5:$AB$5,'FM-QOQ'!I6,'FM-Monthly '!J308:AG308)</f>
        <v>503252.29166666674</v>
      </c>
      <c r="J61" s="80">
        <f>SUMIF('FM-Monthly '!$E$5:$AB$5,'FM-QOQ'!J6,'FM-Monthly '!K308:AH308)</f>
        <v>439250.75000000006</v>
      </c>
      <c r="K61" s="80">
        <f>SUMIF('FM-Monthly '!$E$5:$AB$5,'FM-QOQ'!K6,'FM-Monthly '!L308:AI308)</f>
        <v>0</v>
      </c>
      <c r="L61" s="80">
        <f>SUMIF('FM-Monthly '!$E$5:$AB$5,'FM-QOQ'!L6,'FM-Monthly '!M308:AJ308)</f>
        <v>0</v>
      </c>
      <c r="M61" s="112">
        <f t="shared" ref="M61:M64" si="21">SUM(I61:L61)</f>
        <v>942503.04166666674</v>
      </c>
    </row>
    <row r="62" spans="1:13" outlineLevel="1">
      <c r="C62" s="104" t="s">
        <v>136</v>
      </c>
      <c r="D62" s="80">
        <f>SUMIF('FM-Monthly '!$E$5:$AB$5,'FM-QOQ'!D6,'FM-Monthly '!$E$313:$AB$313)</f>
        <v>-10000</v>
      </c>
      <c r="E62" s="80">
        <f>SUMIF('FM-Monthly '!$E$5:$AB$5,'FM-QOQ'!E6,'FM-Monthly '!$E$313:$AB$313)</f>
        <v>0</v>
      </c>
      <c r="F62" s="80">
        <f>SUMIF('FM-Monthly '!$E$5:$AB$5,'FM-QOQ'!F6,'FM-Monthly '!$E$313:$AB$313)</f>
        <v>0</v>
      </c>
      <c r="G62" s="80">
        <f>SUMIF('FM-Monthly '!$E$5:$AB$5,'FM-QOQ'!G6,'FM-Monthly '!$E$313:$AB$313)</f>
        <v>0</v>
      </c>
      <c r="H62" s="112">
        <f t="shared" si="20"/>
        <v>-10000</v>
      </c>
      <c r="I62" s="80">
        <f>SUMIF('FM-Monthly '!$E$5:$AB$5,'FM-QOQ'!I6,'FM-Monthly '!$E$313:$AB$313)</f>
        <v>-5000</v>
      </c>
      <c r="J62" s="80">
        <f>SUMIF('FM-Monthly '!$E$5:$AB$5,'FM-QOQ'!J6,'FM-Monthly '!$E$313:$AB$313)</f>
        <v>0</v>
      </c>
      <c r="K62" s="80">
        <f>SUMIF('FM-Monthly '!$E$5:$AB$5,'FM-QOQ'!K6,'FM-Monthly '!$E$313:$AB$313)</f>
        <v>0</v>
      </c>
      <c r="L62" s="80">
        <f>SUMIF('FM-Monthly '!$E$5:$AB$5,'FM-QOQ'!L6,'FM-Monthly '!$E$313:$AB$313)</f>
        <v>0</v>
      </c>
      <c r="M62" s="112">
        <f t="shared" si="21"/>
        <v>-5000</v>
      </c>
    </row>
    <row r="63" spans="1:13" ht="15" outlineLevel="1" thickBot="1">
      <c r="C63" s="104" t="s">
        <v>137</v>
      </c>
      <c r="D63" s="80">
        <f>SUMIF('FM-Monthly '!$E$5:$AB$5,'FM-QOQ'!D6,'FM-Monthly '!$E$314:$AB$314)</f>
        <v>105625</v>
      </c>
      <c r="E63" s="80">
        <f>SUMIF('FM-Monthly '!$E$5:$AB$5,'FM-QOQ'!E6,'FM-Monthly '!$E$314:$AB$314)</f>
        <v>133312.5</v>
      </c>
      <c r="F63" s="80">
        <f>SUMIF('FM-Monthly '!$E$5:$AB$5,'FM-QOQ'!F6,'FM-Monthly '!$E$314:$AB$314)</f>
        <v>157250</v>
      </c>
      <c r="G63" s="80">
        <f>SUMIF('FM-Monthly '!$E$5:$AB$5,'FM-QOQ'!G6,'FM-Monthly '!$E$314:$AB$314)</f>
        <v>154937.5</v>
      </c>
      <c r="H63" s="112">
        <f t="shared" si="20"/>
        <v>551125</v>
      </c>
      <c r="I63" s="80">
        <f>SUMIF('FM-Monthly '!$E$5:$AB$5,'FM-QOQ'!I6,'FM-Monthly '!$E$314:$AB$314)</f>
        <v>243250</v>
      </c>
      <c r="J63" s="80">
        <f>SUMIF('FM-Monthly '!$E$5:$AB$5,'FM-QOQ'!J6,'FM-Monthly '!$E$314:$AB$314)</f>
        <v>179008.85416666674</v>
      </c>
      <c r="K63" s="80">
        <f>SUMIF('FM-Monthly '!$E$5:$AB$5,'FM-QOQ'!K6,'FM-Monthly '!$E$314:$AB$314)</f>
        <v>85359.895833333721</v>
      </c>
      <c r="L63" s="80">
        <f>SUMIF('FM-Monthly '!$E$5:$AB$5,'FM-QOQ'!L6,'FM-Monthly '!$E$314:$AB$314)</f>
        <v>-16040.625</v>
      </c>
      <c r="M63" s="112">
        <f t="shared" si="21"/>
        <v>491578.12500000047</v>
      </c>
    </row>
    <row r="64" spans="1:13" ht="15" outlineLevel="1" thickBot="1">
      <c r="C64" s="105" t="s">
        <v>138</v>
      </c>
      <c r="D64" s="100">
        <f>SUMIF('FM-Monthly '!$E$5:$AB$5,'FM-QOQ'!D6,'FM-Monthly '!$E$315:$AB$315)</f>
        <v>-55362.500000000015</v>
      </c>
      <c r="E64" s="100">
        <f>SUMIF('FM-Monthly '!$E$5:$AB$5,'FM-QOQ'!E6,'FM-Monthly '!$E$315:$AB$315)</f>
        <v>-8132.5000000000509</v>
      </c>
      <c r="F64" s="100">
        <f>SUMIF('FM-Monthly '!$E$5:$AB$5,'FM-QOQ'!F6,'FM-Monthly '!$E$315:$AB$315)</f>
        <v>277583.75</v>
      </c>
      <c r="G64" s="100">
        <f>SUMIF('FM-Monthly '!$E$5:$AB$5,'FM-QOQ'!G6,'FM-Monthly '!$E$315:$AB$315)</f>
        <v>215431.24999999997</v>
      </c>
      <c r="H64" s="124">
        <f t="shared" si="20"/>
        <v>429519.99999999988</v>
      </c>
      <c r="I64" s="100">
        <f>SUMIF('FM-Monthly '!$E$5:$AB$5,'FM-QOQ'!I6,'FM-Monthly '!$E$315:$AB$315)</f>
        <v>540620.9375</v>
      </c>
      <c r="J64" s="100">
        <f>SUMIF('FM-Monthly '!$E$5:$AB$5,'FM-QOQ'!J6,'FM-Monthly '!$E$315:$AB$315)</f>
        <v>628372.85416666674</v>
      </c>
      <c r="K64" s="100">
        <f>SUMIF('FM-Monthly '!$E$5:$AB$5,'FM-QOQ'!K6,'FM-Monthly '!$E$315:$AB$315)</f>
        <v>673956.33333333384</v>
      </c>
      <c r="L64" s="100">
        <f>SUMIF('FM-Monthly '!$E$5:$AB$5,'FM-QOQ'!L6,'FM-Monthly '!$E$315:$AB$315)</f>
        <v>471710.12500000006</v>
      </c>
      <c r="M64" s="124">
        <f t="shared" si="21"/>
        <v>2314660.2500000005</v>
      </c>
    </row>
    <row r="65" spans="3:13" outlineLevel="1">
      <c r="C65" s="104"/>
      <c r="D65" s="80"/>
      <c r="E65" s="80"/>
      <c r="F65" s="80"/>
      <c r="G65" s="80"/>
      <c r="H65" s="112"/>
      <c r="I65" s="80"/>
      <c r="J65" s="80"/>
      <c r="K65" s="80"/>
      <c r="L65" s="80"/>
      <c r="M65" s="112"/>
    </row>
    <row r="66" spans="3:13" outlineLevel="1">
      <c r="C66" s="104" t="s">
        <v>139</v>
      </c>
      <c r="D66" s="80">
        <f>SUMIF('FM-Monthly '!$E$5:$AB$5,'FM-QOQ'!D6,'FM-Monthly '!$E$317:$AB$317)</f>
        <v>-114000</v>
      </c>
      <c r="E66" s="80">
        <f>SUMIF('FM-Monthly '!$E$5:$AB$5,'FM-QOQ'!E6,'FM-Monthly '!$E$317:$AB$317)</f>
        <v>-8000</v>
      </c>
      <c r="F66" s="80">
        <f>SUMIF('FM-Monthly '!$E$5:$AB$5,'FM-QOQ'!F6,'FM-Monthly '!$E$317:$AB$317)</f>
        <v>0</v>
      </c>
      <c r="G66" s="80">
        <f>SUMIF('FM-Monthly '!$E$5:$AB$5,'FM-QOQ'!G6,'FM-Monthly '!$E$317:$AB$317)</f>
        <v>-4000</v>
      </c>
      <c r="H66" s="112">
        <f t="shared" si="20"/>
        <v>-126000</v>
      </c>
      <c r="I66" s="80">
        <f>SUMIF('FM-Monthly '!$E$5:$AB$5,'FM-QOQ'!I6,'FM-Monthly '!$E$317:$AB$317)</f>
        <v>-40000</v>
      </c>
      <c r="J66" s="80">
        <f>SUMIF('FM-Monthly '!$E$5:$AB$5,'FM-QOQ'!J6,'FM-Monthly '!$E$317:$AB$317)</f>
        <v>0</v>
      </c>
      <c r="K66" s="80">
        <f>SUMIF('FM-Monthly '!$E$5:$AB$5,'FM-QOQ'!K6,'FM-Monthly '!$E$317:$AB$317)</f>
        <v>-4000</v>
      </c>
      <c r="L66" s="80">
        <f>SUMIF('FM-Monthly '!$E$5:$AB$5,'FM-QOQ'!L6,'FM-Monthly '!$E$317:$AB$317)</f>
        <v>0</v>
      </c>
      <c r="M66" s="112">
        <f>SUM(I66:L66)</f>
        <v>-44000</v>
      </c>
    </row>
    <row r="67" spans="3:13" ht="15" outlineLevel="1" thickBot="1">
      <c r="C67" s="104" t="s">
        <v>140</v>
      </c>
      <c r="D67" s="80">
        <f>SUMIF('FM-Monthly '!$E$5:$AB$5,'FM-QOQ'!D6,'FM-Monthly '!$E$318:$AB$318)</f>
        <v>-75000</v>
      </c>
      <c r="E67" s="80">
        <f>SUMIF('FM-Monthly '!$E$5:$AB$5,'FM-QOQ'!E6,'FM-Monthly '!$E$318:$AB$318)</f>
        <v>-75000</v>
      </c>
      <c r="F67" s="80">
        <f>SUMIF('FM-Monthly '!$E$5:$AB$5,'FM-QOQ'!F6,'FM-Monthly '!$E$318:$AB$318)</f>
        <v>-75000</v>
      </c>
      <c r="G67" s="80">
        <f>SUMIF('FM-Monthly '!$E$5:$AB$5,'FM-QOQ'!G6,'FM-Monthly '!$E$318:$AB$318)</f>
        <v>-75000</v>
      </c>
      <c r="H67" s="112">
        <f t="shared" si="20"/>
        <v>-300000</v>
      </c>
      <c r="I67" s="80">
        <f>SUMIF('FM-Monthly '!$E$5:$AB$5,'FM-QOQ'!I6,'FM-Monthly '!$E$318:$AB$318)</f>
        <v>-90000</v>
      </c>
      <c r="J67" s="80">
        <f>SUMIF('FM-Monthly '!$E$5:$AB$5,'FM-QOQ'!J6,'FM-Monthly '!$E$318:$AB$318)</f>
        <v>-90000</v>
      </c>
      <c r="K67" s="80">
        <f>SUMIF('FM-Monthly '!$E$5:$AB$5,'FM-QOQ'!K6,'FM-Monthly '!$E$318:$AB$318)</f>
        <v>-90000</v>
      </c>
      <c r="L67" s="80">
        <f>SUMIF('FM-Monthly '!$E$5:$AB$5,'FM-QOQ'!L6,'FM-Monthly '!$E$318:$AB$318)</f>
        <v>-90000</v>
      </c>
      <c r="M67" s="112">
        <f t="shared" ref="M67:M70" si="22">SUM(I67:L67)</f>
        <v>-360000</v>
      </c>
    </row>
    <row r="68" spans="3:13" ht="15" outlineLevel="1" thickBot="1">
      <c r="C68" s="106" t="s">
        <v>141</v>
      </c>
      <c r="D68" s="101">
        <f>SUMIF('FM-Monthly '!$E$5:$AB$5,'FM-QOQ'!D6,'FM-Monthly '!$E$319:$AB$319)</f>
        <v>-189000</v>
      </c>
      <c r="E68" s="101">
        <f>SUMIF('FM-Monthly '!$E$5:$AB$5,'FM-QOQ'!E6,'FM-Monthly '!$E$319:$AB$319)</f>
        <v>-83000</v>
      </c>
      <c r="F68" s="101">
        <f>SUMIF('FM-Monthly '!$E$5:$AB$5,'FM-QOQ'!F6,'FM-Monthly '!$E$319:$AB$319)</f>
        <v>-75000</v>
      </c>
      <c r="G68" s="101">
        <f>SUMIF('FM-Monthly '!$E$5:$AB$5,'FM-QOQ'!G6,'FM-Monthly '!$E$319:$AB$319)</f>
        <v>-79000</v>
      </c>
      <c r="H68" s="124">
        <f t="shared" si="20"/>
        <v>-426000</v>
      </c>
      <c r="I68" s="101">
        <f>SUMIF('FM-Monthly '!$E$5:$AB$5,'FM-QOQ'!I6,'FM-Monthly '!$E$319:$AB$319)</f>
        <v>-130000</v>
      </c>
      <c r="J68" s="101">
        <f>SUMIF('FM-Monthly '!$E$5:$AB$5,'FM-QOQ'!J6,'FM-Monthly '!$E$319:$AB$319)</f>
        <v>-90000</v>
      </c>
      <c r="K68" s="101">
        <f>SUMIF('FM-Monthly '!$E$5:$AB$5,'FM-QOQ'!K6,'FM-Monthly '!$E$319:$AB$319)</f>
        <v>-94000</v>
      </c>
      <c r="L68" s="101">
        <f>SUMIF('FM-Monthly '!$E$5:$AB$5,'FM-QOQ'!L6,'FM-Monthly '!$E$319:$AB$319)</f>
        <v>-90000</v>
      </c>
      <c r="M68" s="124">
        <f t="shared" si="22"/>
        <v>-404000</v>
      </c>
    </row>
    <row r="69" spans="3:13" outlineLevel="1">
      <c r="C69" s="104"/>
      <c r="D69" s="80"/>
      <c r="E69" s="80"/>
      <c r="F69" s="80"/>
      <c r="G69" s="80"/>
      <c r="H69" s="112"/>
      <c r="I69" s="80"/>
      <c r="J69" s="80"/>
      <c r="K69" s="80"/>
      <c r="L69" s="80"/>
      <c r="M69" s="112"/>
    </row>
    <row r="70" spans="3:13" outlineLevel="1">
      <c r="C70" s="104" t="s">
        <v>142</v>
      </c>
      <c r="D70" s="80">
        <f>SUMIF('FM-Monthly '!$E$5:$AB$5,'FM-QOQ'!D6,'FM-Monthly '!$E$321:$AB$321)</f>
        <v>2825000</v>
      </c>
      <c r="E70" s="80">
        <f>SUMIF('FM-Monthly '!$E$5:$AB$5,'FM-QOQ'!E6,'FM-Monthly '!$E$321:$AB$321)</f>
        <v>0</v>
      </c>
      <c r="F70" s="80">
        <f>SUMIF('FM-Monthly '!$E$5:$AB$5,'FM-QOQ'!F6,'FM-Monthly '!$E$321:$AB$321)</f>
        <v>0</v>
      </c>
      <c r="G70" s="80">
        <f>SUMIF('FM-Monthly '!$E$5:$AB$5,'FM-QOQ'!G6,'FM-Monthly '!$E$321:$AB$321)</f>
        <v>0</v>
      </c>
      <c r="H70" s="112">
        <f t="shared" si="20"/>
        <v>2825000</v>
      </c>
      <c r="I70" s="80">
        <f>SUMIF('FM-Monthly '!$E$5:$AB$5,'FM-QOQ'!I6,'FM-Monthly '!$E$321:$AB$321)</f>
        <v>0</v>
      </c>
      <c r="J70" s="80">
        <f>SUMIF('FM-Monthly '!$E$5:$AB$5,'FM-QOQ'!J6,'FM-Monthly '!$E$321:$AB$321)</f>
        <v>0</v>
      </c>
      <c r="K70" s="80">
        <f>SUMIF('FM-Monthly '!$E$5:$AB$5,'FM-QOQ'!K6,'FM-Monthly '!$E$321:$AB$321)</f>
        <v>0</v>
      </c>
      <c r="L70" s="80">
        <f>SUMIF('FM-Monthly '!$E$5:$AB$5,'FM-QOQ'!L6,'FM-Monthly '!$E$321:$AB$321)</f>
        <v>0</v>
      </c>
      <c r="M70" s="112">
        <f t="shared" si="22"/>
        <v>0</v>
      </c>
    </row>
    <row r="71" spans="3:13" ht="15" outlineLevel="1" thickBot="1">
      <c r="C71" s="104"/>
      <c r="D71" s="80"/>
      <c r="E71" s="80"/>
      <c r="F71" s="80"/>
      <c r="G71" s="80"/>
      <c r="H71" s="112"/>
      <c r="I71" s="80"/>
      <c r="J71" s="80"/>
      <c r="K71" s="80"/>
      <c r="L71" s="80"/>
      <c r="M71" s="112"/>
    </row>
    <row r="72" spans="3:13" ht="15" outlineLevel="1" thickBot="1">
      <c r="C72" s="106" t="s">
        <v>143</v>
      </c>
      <c r="D72" s="100">
        <f>SUM(D70:D71)</f>
        <v>2825000</v>
      </c>
      <c r="E72" s="100">
        <f t="shared" ref="E72:M72" si="23">SUM(E70:E71)</f>
        <v>0</v>
      </c>
      <c r="F72" s="100">
        <f t="shared" si="23"/>
        <v>0</v>
      </c>
      <c r="G72" s="100">
        <f t="shared" si="23"/>
        <v>0</v>
      </c>
      <c r="H72" s="124">
        <f t="shared" si="23"/>
        <v>2825000</v>
      </c>
      <c r="I72" s="100">
        <f t="shared" si="23"/>
        <v>0</v>
      </c>
      <c r="J72" s="100">
        <f t="shared" si="23"/>
        <v>0</v>
      </c>
      <c r="K72" s="100">
        <f t="shared" si="23"/>
        <v>0</v>
      </c>
      <c r="L72" s="100">
        <f t="shared" si="23"/>
        <v>0</v>
      </c>
      <c r="M72" s="124">
        <f t="shared" si="23"/>
        <v>0</v>
      </c>
    </row>
    <row r="73" spans="3:13" outlineLevel="1">
      <c r="C73" s="104"/>
      <c r="D73" s="80"/>
      <c r="E73" s="80"/>
      <c r="F73" s="80"/>
      <c r="G73" s="80"/>
      <c r="H73" s="112"/>
      <c r="I73" s="80"/>
      <c r="J73" s="80"/>
      <c r="K73" s="80"/>
      <c r="L73" s="80"/>
      <c r="M73" s="112"/>
    </row>
    <row r="74" spans="3:13" outlineLevel="1">
      <c r="C74" s="104" t="s">
        <v>108</v>
      </c>
      <c r="D74" s="80">
        <v>0</v>
      </c>
      <c r="E74" s="80">
        <f>D76</f>
        <v>2580637.5</v>
      </c>
      <c r="F74" s="80">
        <f t="shared" ref="F74:L74" si="24">E76</f>
        <v>2489505</v>
      </c>
      <c r="G74" s="80">
        <f t="shared" si="24"/>
        <v>2692088.75</v>
      </c>
      <c r="H74" s="112">
        <f>G74</f>
        <v>2692088.75</v>
      </c>
      <c r="I74" s="80">
        <f>H76</f>
        <v>2828520</v>
      </c>
      <c r="J74" s="80">
        <f>I76</f>
        <v>3239140.9375</v>
      </c>
      <c r="K74" s="80">
        <f t="shared" si="24"/>
        <v>3777513.791666667</v>
      </c>
      <c r="L74" s="80">
        <f t="shared" si="24"/>
        <v>4357470.1250000009</v>
      </c>
      <c r="M74" s="112">
        <f>L74</f>
        <v>4357470.1250000009</v>
      </c>
    </row>
    <row r="75" spans="3:13" outlineLevel="1">
      <c r="C75" s="104" t="s">
        <v>144</v>
      </c>
      <c r="D75" s="80">
        <f>D72+D68+D64</f>
        <v>2580637.5</v>
      </c>
      <c r="E75" s="80">
        <f t="shared" ref="E75:L75" si="25">E72+E68+E64</f>
        <v>-91132.500000000058</v>
      </c>
      <c r="F75" s="80">
        <f t="shared" si="25"/>
        <v>202583.75</v>
      </c>
      <c r="G75" s="80">
        <f t="shared" si="25"/>
        <v>136431.24999999997</v>
      </c>
      <c r="H75" s="112">
        <f>G75</f>
        <v>136431.24999999997</v>
      </c>
      <c r="I75" s="80">
        <f>I72+I68+I64</f>
        <v>410620.9375</v>
      </c>
      <c r="J75" s="80">
        <f t="shared" si="25"/>
        <v>538372.85416666674</v>
      </c>
      <c r="K75" s="80">
        <f t="shared" si="25"/>
        <v>579956.33333333384</v>
      </c>
      <c r="L75" s="80">
        <f t="shared" si="25"/>
        <v>381710.12500000006</v>
      </c>
      <c r="M75" s="112">
        <f>L75</f>
        <v>381710.12500000006</v>
      </c>
    </row>
    <row r="76" spans="3:13" ht="15" outlineLevel="1" thickBot="1">
      <c r="C76" s="107" t="s">
        <v>145</v>
      </c>
      <c r="D76" s="127">
        <f>SUM(D74:D75)</f>
        <v>2580637.5</v>
      </c>
      <c r="E76" s="127">
        <f t="shared" ref="E76:M76" si="26">SUM(E74:E75)</f>
        <v>2489505</v>
      </c>
      <c r="F76" s="127">
        <f t="shared" si="26"/>
        <v>2692088.75</v>
      </c>
      <c r="G76" s="127">
        <f t="shared" si="26"/>
        <v>2828520</v>
      </c>
      <c r="H76" s="125">
        <f t="shared" si="26"/>
        <v>2828520</v>
      </c>
      <c r="I76" s="127">
        <f t="shared" si="26"/>
        <v>3239140.9375</v>
      </c>
      <c r="J76" s="127">
        <f t="shared" si="26"/>
        <v>3777513.791666667</v>
      </c>
      <c r="K76" s="127">
        <f t="shared" si="26"/>
        <v>4357470.1250000009</v>
      </c>
      <c r="L76" s="127">
        <f t="shared" si="26"/>
        <v>4739180.2500000009</v>
      </c>
      <c r="M76" s="125">
        <f t="shared" si="26"/>
        <v>4739180.2500000009</v>
      </c>
    </row>
    <row r="77" spans="3:13"/>
    <row r="78" spans="3:13" hidden="1">
      <c r="D78" s="80">
        <f t="shared" ref="D78:M78" si="27">D76-D37</f>
        <v>0</v>
      </c>
      <c r="E78" s="80">
        <f t="shared" si="27"/>
        <v>0</v>
      </c>
      <c r="F78" s="80">
        <f t="shared" si="27"/>
        <v>0</v>
      </c>
      <c r="G78" s="80">
        <f t="shared" si="27"/>
        <v>0</v>
      </c>
      <c r="H78" s="99">
        <f t="shared" si="27"/>
        <v>0</v>
      </c>
      <c r="I78" s="80">
        <f t="shared" si="27"/>
        <v>0</v>
      </c>
      <c r="J78" s="80">
        <f t="shared" si="27"/>
        <v>0</v>
      </c>
      <c r="K78" s="80">
        <f t="shared" si="27"/>
        <v>0</v>
      </c>
      <c r="L78" s="80">
        <f t="shared" si="27"/>
        <v>0</v>
      </c>
      <c r="M78" s="99">
        <f t="shared" si="27"/>
        <v>0</v>
      </c>
    </row>
  </sheetData>
  <mergeCells count="1">
    <mergeCell ref="A1:M2"/>
  </mergeCells>
  <phoneticPr fontId="6" type="noConversion"/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47A5-7275-432C-A0D0-3C437A6E9FB9}">
  <dimension ref="B2:G44"/>
  <sheetViews>
    <sheetView showGridLines="0" workbookViewId="0">
      <selection activeCell="F11" sqref="F11"/>
    </sheetView>
  </sheetViews>
  <sheetFormatPr defaultRowHeight="14.4"/>
  <cols>
    <col min="2" max="2" width="17.6640625" customWidth="1"/>
    <col min="3" max="3" width="17.5546875" customWidth="1"/>
    <col min="4" max="4" width="12.21875" customWidth="1"/>
    <col min="5" max="5" width="16.33203125" customWidth="1"/>
    <col min="6" max="6" width="16.5546875" customWidth="1"/>
    <col min="7" max="7" width="13.109375" bestFit="1" customWidth="1"/>
  </cols>
  <sheetData>
    <row r="2" spans="2:7" ht="15" thickBot="1"/>
    <row r="3" spans="2:7">
      <c r="B3" s="9" t="s">
        <v>0</v>
      </c>
      <c r="C3" s="10"/>
      <c r="D3" s="10"/>
      <c r="E3" s="10"/>
      <c r="F3" s="11"/>
    </row>
    <row r="4" spans="2:7">
      <c r="B4" s="4"/>
      <c r="F4" s="8"/>
    </row>
    <row r="5" spans="2:7">
      <c r="B5" s="6" t="s">
        <v>55</v>
      </c>
      <c r="F5" s="8"/>
    </row>
    <row r="6" spans="2:7">
      <c r="B6" s="4"/>
      <c r="C6" s="3" t="s">
        <v>4</v>
      </c>
      <c r="D6" s="12" t="s">
        <v>11</v>
      </c>
      <c r="E6" s="3" t="s">
        <v>12</v>
      </c>
      <c r="F6" s="13" t="s">
        <v>10</v>
      </c>
    </row>
    <row r="7" spans="2:7">
      <c r="B7" s="4"/>
      <c r="C7" s="14" t="s">
        <v>5</v>
      </c>
      <c r="D7" s="2">
        <v>2500</v>
      </c>
      <c r="E7" s="15">
        <v>25</v>
      </c>
      <c r="F7" s="5">
        <f>D7/E7</f>
        <v>100</v>
      </c>
    </row>
    <row r="8" spans="2:7">
      <c r="B8" s="4"/>
      <c r="C8" s="14" t="s">
        <v>7</v>
      </c>
      <c r="D8" s="2">
        <v>3000</v>
      </c>
      <c r="E8" s="15">
        <v>50</v>
      </c>
      <c r="F8" s="5">
        <f>D8/E8</f>
        <v>60</v>
      </c>
    </row>
    <row r="9" spans="2:7">
      <c r="B9" s="4"/>
      <c r="C9" s="14" t="s">
        <v>8</v>
      </c>
      <c r="D9" s="2">
        <v>3500</v>
      </c>
      <c r="E9" s="15">
        <v>75</v>
      </c>
      <c r="F9" s="7">
        <f>D9/E9</f>
        <v>46.666666666666664</v>
      </c>
      <c r="G9" s="1"/>
    </row>
    <row r="10" spans="2:7">
      <c r="B10" s="4"/>
      <c r="C10" s="14" t="s">
        <v>9</v>
      </c>
      <c r="D10" s="2">
        <v>4000</v>
      </c>
      <c r="E10" s="15">
        <v>100</v>
      </c>
      <c r="F10" s="5">
        <f>D10/E10</f>
        <v>40</v>
      </c>
      <c r="G10" s="1"/>
    </row>
    <row r="11" spans="2:7" ht="15" thickBot="1">
      <c r="B11" s="16"/>
      <c r="C11" s="17"/>
      <c r="D11" s="18">
        <f>AVERAGE(D7:D10)</f>
        <v>3250</v>
      </c>
      <c r="E11" s="18">
        <f>AVERAGE(E7:E10)</f>
        <v>62.5</v>
      </c>
      <c r="F11" s="31">
        <f>AVERAGE(F7:F10)</f>
        <v>61.666666666666664</v>
      </c>
    </row>
    <row r="14" spans="2:7" ht="15" thickBot="1"/>
    <row r="15" spans="2:7">
      <c r="B15" s="9" t="s">
        <v>2</v>
      </c>
      <c r="C15" s="10"/>
      <c r="D15" s="10"/>
      <c r="E15" s="10"/>
      <c r="F15" s="11"/>
    </row>
    <row r="16" spans="2:7">
      <c r="B16" s="4"/>
      <c r="F16" s="8"/>
    </row>
    <row r="17" spans="2:6">
      <c r="B17" s="6" t="s">
        <v>55</v>
      </c>
      <c r="F17" s="8"/>
    </row>
    <row r="18" spans="2:6">
      <c r="B18" s="4"/>
      <c r="C18" s="3" t="s">
        <v>4</v>
      </c>
      <c r="D18" s="12" t="s">
        <v>11</v>
      </c>
      <c r="E18" s="3" t="s">
        <v>12</v>
      </c>
      <c r="F18" s="13" t="s">
        <v>10</v>
      </c>
    </row>
    <row r="19" spans="2:6">
      <c r="B19" s="4"/>
      <c r="C19" s="14" t="s">
        <v>5</v>
      </c>
      <c r="D19" s="2">
        <v>1500</v>
      </c>
      <c r="E19" s="15">
        <v>25</v>
      </c>
      <c r="F19" s="5">
        <f>D19/E19</f>
        <v>60</v>
      </c>
    </row>
    <row r="20" spans="2:6">
      <c r="B20" s="4"/>
      <c r="C20" s="14" t="s">
        <v>7</v>
      </c>
      <c r="D20" s="2">
        <v>2000</v>
      </c>
      <c r="E20" s="15">
        <v>50</v>
      </c>
      <c r="F20" s="5">
        <f>D20/E20</f>
        <v>40</v>
      </c>
    </row>
    <row r="21" spans="2:6">
      <c r="B21" s="4"/>
      <c r="C21" s="14" t="s">
        <v>8</v>
      </c>
      <c r="D21" s="2">
        <v>3000</v>
      </c>
      <c r="E21" s="15">
        <v>75</v>
      </c>
      <c r="F21" s="7">
        <f>D21/E21</f>
        <v>40</v>
      </c>
    </row>
    <row r="22" spans="2:6">
      <c r="B22" s="4"/>
      <c r="C22" s="14" t="s">
        <v>9</v>
      </c>
      <c r="D22" s="2">
        <v>3500</v>
      </c>
      <c r="E22" s="15">
        <v>100</v>
      </c>
      <c r="F22" s="5">
        <f>D22/E22</f>
        <v>35</v>
      </c>
    </row>
    <row r="23" spans="2:6" ht="15" thickBot="1">
      <c r="B23" s="16"/>
      <c r="C23" s="17"/>
      <c r="D23" s="18">
        <f>AVERAGE(D19:D22)</f>
        <v>2500</v>
      </c>
      <c r="E23" s="18">
        <f>AVERAGE(E19:E22)</f>
        <v>62.5</v>
      </c>
      <c r="F23" s="31">
        <f>AVERAGE(F19:F22)</f>
        <v>43.75</v>
      </c>
    </row>
    <row r="25" spans="2:6" ht="15" thickBot="1"/>
    <row r="26" spans="2:6">
      <c r="B26" s="9" t="s">
        <v>1</v>
      </c>
      <c r="C26" s="10"/>
      <c r="D26" s="10"/>
      <c r="E26" s="10"/>
      <c r="F26" s="11"/>
    </row>
    <row r="27" spans="2:6">
      <c r="B27" s="4"/>
      <c r="F27" s="8"/>
    </row>
    <row r="28" spans="2:6">
      <c r="B28" s="6" t="s">
        <v>55</v>
      </c>
      <c r="F28" s="8"/>
    </row>
    <row r="29" spans="2:6">
      <c r="B29" s="4"/>
      <c r="C29" s="3" t="s">
        <v>4</v>
      </c>
      <c r="D29" s="12" t="s">
        <v>11</v>
      </c>
      <c r="E29" s="3" t="s">
        <v>12</v>
      </c>
      <c r="F29" s="13" t="s">
        <v>10</v>
      </c>
    </row>
    <row r="30" spans="2:6">
      <c r="B30" s="4"/>
      <c r="C30" s="14" t="s">
        <v>6</v>
      </c>
      <c r="D30" s="2">
        <v>5000</v>
      </c>
      <c r="E30" s="15">
        <v>50</v>
      </c>
      <c r="F30" s="7">
        <f>D30/E30</f>
        <v>100</v>
      </c>
    </row>
    <row r="31" spans="2:6">
      <c r="B31" s="4"/>
      <c r="C31" s="14" t="s">
        <v>14</v>
      </c>
      <c r="D31" s="2">
        <v>5500</v>
      </c>
      <c r="E31" s="15">
        <v>75</v>
      </c>
      <c r="F31" s="7">
        <f>D31/E31</f>
        <v>73.333333333333329</v>
      </c>
    </row>
    <row r="32" spans="2:6">
      <c r="B32" s="4"/>
      <c r="C32" s="14" t="s">
        <v>15</v>
      </c>
      <c r="D32" s="2">
        <v>6000</v>
      </c>
      <c r="E32" s="15">
        <v>100</v>
      </c>
      <c r="F32" s="7">
        <f>D32/E32</f>
        <v>60</v>
      </c>
    </row>
    <row r="33" spans="2:7" ht="15" thickBot="1">
      <c r="B33" s="16"/>
      <c r="C33" s="17"/>
      <c r="D33" s="18">
        <f>AVERAGE(D30:D32)</f>
        <v>5500</v>
      </c>
      <c r="E33" s="18">
        <f>AVERAGE(E30:E32)</f>
        <v>75</v>
      </c>
      <c r="F33" s="19"/>
    </row>
    <row r="35" spans="2:7" ht="15" thickBot="1"/>
    <row r="36" spans="2:7">
      <c r="B36" s="9" t="s">
        <v>18</v>
      </c>
      <c r="C36" s="10"/>
      <c r="D36" s="10"/>
      <c r="E36" s="10"/>
      <c r="F36" s="10"/>
      <c r="G36" s="11"/>
    </row>
    <row r="37" spans="2:7">
      <c r="B37" s="4"/>
      <c r="G37" s="8"/>
    </row>
    <row r="38" spans="2:7">
      <c r="B38" s="6" t="s">
        <v>55</v>
      </c>
      <c r="G38" s="8"/>
    </row>
    <row r="39" spans="2:7">
      <c r="B39" s="22" t="s">
        <v>16</v>
      </c>
      <c r="C39" s="25" t="s">
        <v>20</v>
      </c>
      <c r="D39" s="25" t="s">
        <v>19</v>
      </c>
      <c r="E39" s="3" t="s">
        <v>17</v>
      </c>
      <c r="F39" s="3" t="s">
        <v>21</v>
      </c>
      <c r="G39" s="20" t="s">
        <v>13</v>
      </c>
    </row>
    <row r="40" spans="2:7">
      <c r="B40" s="23">
        <f>E23+E33+E11</f>
        <v>200</v>
      </c>
      <c r="C40" s="14">
        <f>D40/B40</f>
        <v>5</v>
      </c>
      <c r="D40" s="14">
        <v>1000</v>
      </c>
      <c r="E40" s="15">
        <v>50</v>
      </c>
      <c r="F40" s="15">
        <v>750</v>
      </c>
      <c r="G40" s="21">
        <f>F40*E40</f>
        <v>37500</v>
      </c>
    </row>
    <row r="41" spans="2:7">
      <c r="B41" s="24">
        <f>D41/C41</f>
        <v>300</v>
      </c>
      <c r="C41" s="14">
        <v>5</v>
      </c>
      <c r="D41" s="14">
        <v>1500</v>
      </c>
      <c r="E41" s="2">
        <f>(D41/D40)*E40</f>
        <v>75</v>
      </c>
      <c r="F41" s="15">
        <v>1000</v>
      </c>
      <c r="G41" s="21">
        <f>F41*E41</f>
        <v>75000</v>
      </c>
    </row>
    <row r="42" spans="2:7">
      <c r="B42" s="24">
        <f>D42/C42</f>
        <v>400</v>
      </c>
      <c r="C42" s="14">
        <v>5</v>
      </c>
      <c r="D42" s="14">
        <v>2000</v>
      </c>
      <c r="E42" s="2">
        <f>(D42/D41)*E41</f>
        <v>100</v>
      </c>
      <c r="F42" s="15">
        <v>1250</v>
      </c>
      <c r="G42" s="21">
        <f>F42*E42</f>
        <v>125000</v>
      </c>
    </row>
    <row r="43" spans="2:7">
      <c r="B43" s="24">
        <f>D43/C43</f>
        <v>500</v>
      </c>
      <c r="C43" s="14">
        <v>5</v>
      </c>
      <c r="D43" s="14">
        <v>2500</v>
      </c>
      <c r="E43" s="2">
        <f>(D43/D42)*E42</f>
        <v>125</v>
      </c>
      <c r="F43" s="15">
        <v>1500</v>
      </c>
      <c r="G43" s="21">
        <f>F43*E43</f>
        <v>187500</v>
      </c>
    </row>
    <row r="44" spans="2:7" ht="15" thickBot="1">
      <c r="B44" s="16"/>
      <c r="C44" s="17"/>
      <c r="D44" s="17"/>
      <c r="E44" s="17"/>
      <c r="F44" s="17"/>
      <c r="G4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Use Of fund</vt:lpstr>
      <vt:lpstr>FM-Summry</vt:lpstr>
      <vt:lpstr>FM-Monthly </vt:lpstr>
      <vt:lpstr>FM-QOQ</vt:lpstr>
      <vt:lpstr>Revenue Bundles </vt:lpstr>
      <vt:lpstr>'FM-Monthly '!Print_Area</vt:lpstr>
      <vt:lpstr>'FM-QOQ'!Print_Area</vt:lpstr>
      <vt:lpstr>'FM-Summry'!Print_Area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Fady Farid</cp:lastModifiedBy>
  <cp:lastPrinted>2024-11-10T16:40:44Z</cp:lastPrinted>
  <dcterms:created xsi:type="dcterms:W3CDTF">2015-06-05T18:17:20Z</dcterms:created>
  <dcterms:modified xsi:type="dcterms:W3CDTF">2024-12-19T14:35:26Z</dcterms:modified>
</cp:coreProperties>
</file>